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tabRatio="765" activeTab="1"/>
  </bookViews>
  <sheets>
    <sheet name="表紙" sheetId="1" r:id="rId1"/>
    <sheet name="足場板" sheetId="2" r:id="rId2"/>
    <sheet name="ころばし" sheetId="3" r:id="rId3"/>
    <sheet name="おやご" sheetId="4" r:id="rId4"/>
    <sheet name="チェーン" sheetId="5" r:id="rId5"/>
    <sheet name="手すり" sheetId="6" r:id="rId6"/>
  </sheets>
  <definedNames>
    <definedName name="Ｐ．８_２">#REF!</definedName>
    <definedName name="_xlnm.Print_Area" localSheetId="4">'チェーン'!$A$1:$AD$44</definedName>
    <definedName name="_xlnm.Print_Area" localSheetId="5">'手すり'!$A$1:$AD$47</definedName>
    <definedName name="_xlnm.Print_Area" localSheetId="1">'足場板'!$A$2:$AC$82</definedName>
    <definedName name="_xlnm.Print_Area" localSheetId="0">'表紙'!$B$2:$Z$62</definedName>
  </definedNames>
  <calcPr fullCalcOnLoad="1" fullPrecision="0"/>
</workbook>
</file>

<file path=xl/sharedStrings.xml><?xml version="1.0" encoding="utf-8"?>
<sst xmlns="http://schemas.openxmlformats.org/spreadsheetml/2006/main" count="465" uniqueCount="233">
  <si>
    <t>＝</t>
  </si>
  <si>
    <t>×</t>
  </si>
  <si>
    <t>φ</t>
  </si>
  <si>
    <t>L</t>
  </si>
  <si>
    <t>破断強度</t>
  </si>
  <si>
    <t>安全率</t>
  </si>
  <si>
    <t>許容耐力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</si>
  <si>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</si>
  <si>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</si>
  <si>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</si>
  <si>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</si>
  <si>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</si>
  <si>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</si>
  <si>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</si>
  <si>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</si>
  <si>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</si>
  <si>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</si>
  <si>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</si>
  <si>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</si>
  <si>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</si>
  <si>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</si>
  <si>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</si>
  <si>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</si>
  <si>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</si>
  <si>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</si>
  <si>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</si>
  <si>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</si>
  <si>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</si>
  <si>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</si>
  <si>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</si>
  <si>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</si>
  <si>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</si>
  <si>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</si>
  <si>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</si>
  <si>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</si>
  <si>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</si>
  <si>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</si>
  <si>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</si>
  <si>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</si>
  <si>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</si>
  <si>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</si>
  <si>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</si>
  <si>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</si>
  <si>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</si>
  <si>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</si>
  <si>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</si>
  <si>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</si>
  <si>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</si>
  <si>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</si>
  <si>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</si>
  <si>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</si>
  <si>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</si>
  <si>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</si>
  <si>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</si>
  <si>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</si>
  <si>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</si>
  <si>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</si>
  <si>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</si>
  <si>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</si>
  <si>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</si>
  <si>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</si>
  <si>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</si>
  <si>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</si>
  <si>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回転半径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</si>
  <si>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</si>
  <si>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</si>
  <si>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</si>
  <si>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</si>
  <si>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</si>
  <si>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</si>
  <si>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</si>
  <si>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</si>
  <si>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</si>
  <si>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</si>
  <si>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死荷重</t>
  </si>
  <si>
    <t>φ48.6×2.4(STK500)</t>
  </si>
  <si>
    <t>φ48.6×2.4(STK500)</t>
  </si>
  <si>
    <t>□60×2.3(STKR400)</t>
  </si>
  <si>
    <t>□75×3.2(STKR400)</t>
  </si>
  <si>
    <t>□100×3.2(STKR400)</t>
  </si>
  <si>
    <t>□60×2.3(STKR490)</t>
  </si>
  <si>
    <t>□75×3.2(STKR490)</t>
  </si>
  <si>
    <t>径×厚さ（材質）</t>
  </si>
  <si>
    <t>断面２次　　　ﾓｰﾒﾝﾄ</t>
  </si>
  <si>
    <t>ヤング　　　係数</t>
  </si>
  <si>
    <t>許容　　　曲応力度</t>
  </si>
  <si>
    <t>１</t>
  </si>
  <si>
    <t>活荷重</t>
  </si>
  <si>
    <t>N/m 枚</t>
  </si>
  <si>
    <t>集中荷重</t>
  </si>
  <si>
    <t>当分布荷重</t>
  </si>
  <si>
    <t>m</t>
  </si>
  <si>
    <t>Ｐ</t>
  </si>
  <si>
    <t>ころばし＋足場板</t>
  </si>
  <si>
    <t>活荷重（作業員）</t>
  </si>
  <si>
    <t>おやご</t>
  </si>
  <si>
    <t>@</t>
  </si>
  <si>
    <t>N</t>
  </si>
  <si>
    <t>N</t>
  </si>
  <si>
    <t>足場      チェーン</t>
  </si>
  <si>
    <t>上さん</t>
  </si>
  <si>
    <t>つか柱　＠</t>
  </si>
  <si>
    <t>作用荷重</t>
  </si>
  <si>
    <t>（上さん中央）</t>
  </si>
  <si>
    <t>（つか柱上端）</t>
  </si>
  <si>
    <t>１）　上さん</t>
  </si>
  <si>
    <t>２）　つか柱</t>
  </si>
  <si>
    <t>注）「墜落防止設備等に関する技術基準」架設工業会 2003.8 P19 より</t>
  </si>
  <si>
    <t>曲げ応力</t>
  </si>
  <si>
    <t>=</t>
  </si>
  <si>
    <t>×</t>
  </si>
  <si>
    <t>足  場  計  算  書</t>
  </si>
  <si>
    <t>平成</t>
  </si>
  <si>
    <t>年</t>
  </si>
  <si>
    <t>月</t>
  </si>
  <si>
    <t>１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</si>
  <si>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</si>
  <si>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</si>
  <si>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</si>
  <si>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</si>
  <si>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1"/>
        <rFont val="ＭＳ Ｐ明朝"/>
        <family val="1"/>
      </rPr>
      <t>2</t>
    </r>
  </si>
  <si>
    <t>mm</t>
  </si>
  <si>
    <t>□100×3.2(STKR490)</t>
  </si>
  <si>
    <r>
      <t>N/m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</si>
  <si>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</si>
  <si>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</si>
  <si>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</si>
  <si>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</si>
  <si>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P</t>
  </si>
  <si>
    <t>=</t>
  </si>
  <si>
    <t>w</t>
  </si>
  <si>
    <t>=</t>
  </si>
  <si>
    <t>曲げモーメント</t>
  </si>
  <si>
    <t>M</t>
  </si>
  <si>
    <t>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</si>
  <si>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</si>
  <si>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</si>
  <si>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t>2</t>
  </si>
  <si>
    <t>N･m</t>
  </si>
  <si>
    <t>σ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</si>
  <si>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</si>
  <si>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 =</t>
  </si>
  <si>
    <r>
      <t>N/mm</t>
    </r>
    <r>
      <rPr>
        <vertAlign val="superscript"/>
        <sz val="11"/>
        <rFont val="ＭＳ Ｐ明朝"/>
        <family val="1"/>
      </rPr>
      <t>2</t>
    </r>
  </si>
  <si>
    <t xml:space="preserve"> δ</t>
  </si>
  <si>
    <r>
      <t>P ･ L</t>
    </r>
    <r>
      <rPr>
        <vertAlign val="superscript"/>
        <sz val="11"/>
        <rFont val="ＭＳ Ｐ明朝"/>
        <family val="1"/>
      </rPr>
      <t>3</t>
    </r>
  </si>
  <si>
    <r>
      <t>5 ･ w ･ L</t>
    </r>
    <r>
      <rPr>
        <vertAlign val="superscript"/>
        <sz val="11"/>
        <rFont val="ＭＳ Ｐ明朝"/>
        <family val="1"/>
      </rPr>
      <t>4</t>
    </r>
  </si>
  <si>
    <t>48 ･ E ･ I</t>
  </si>
  <si>
    <t>384 ･ E ･ I</t>
  </si>
  <si>
    <t>3</t>
  </si>
  <si>
    <t>4</t>
  </si>
  <si>
    <t>×</t>
  </si>
  <si>
    <t>mm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</si>
  <si>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</si>
  <si>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ｗ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</si>
  <si>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</si>
  <si>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Ｐ</t>
  </si>
  <si>
    <t>おやご</t>
  </si>
  <si>
    <t>ｗ</t>
  </si>
  <si>
    <t xml:space="preserve"> N/m</t>
  </si>
  <si>
    <t>N/m</t>
  </si>
  <si>
    <t>吊りチェーン</t>
  </si>
  <si>
    <t>１</t>
  </si>
  <si>
    <t>FP =</t>
  </si>
  <si>
    <t>N</t>
  </si>
  <si>
    <t>SF =</t>
  </si>
  <si>
    <t>mm</t>
  </si>
  <si>
    <t>N</t>
  </si>
  <si>
    <t>Ta =</t>
  </si>
  <si>
    <t>mm</t>
  </si>
  <si>
    <t>Ｐ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</si>
  <si>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</si>
  <si>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=</t>
  </si>
  <si>
    <t>N</t>
  </si>
  <si>
    <t>ころばしパイプ</t>
  </si>
  <si>
    <t>おやごパイプ</t>
  </si>
  <si>
    <t>T</t>
  </si>
  <si>
    <t>Ta =</t>
  </si>
  <si>
    <t>Ｐ</t>
  </si>
  <si>
    <r>
      <t>Ｐ</t>
    </r>
    <r>
      <rPr>
        <vertAlign val="subscript"/>
        <sz val="11"/>
        <rFont val="ＭＳ Ｐ明朝"/>
        <family val="1"/>
      </rPr>
      <t>１</t>
    </r>
    <r>
      <rPr>
        <sz val="11"/>
        <rFont val="ＭＳ Ｐ明朝"/>
        <family val="1"/>
      </rPr>
      <t>　＝</t>
    </r>
  </si>
  <si>
    <t>Ｎ</t>
  </si>
  <si>
    <r>
      <t>Ｐ</t>
    </r>
    <r>
      <rPr>
        <vertAlign val="subscript"/>
        <sz val="11"/>
        <rFont val="ＭＳ Ｐ明朝"/>
        <family val="1"/>
      </rPr>
      <t>２</t>
    </r>
    <r>
      <rPr>
        <sz val="11"/>
        <rFont val="ＭＳ Ｐ明朝"/>
        <family val="1"/>
      </rPr>
      <t>　＝</t>
    </r>
  </si>
  <si>
    <t>Ｎ</t>
  </si>
  <si>
    <t>□100×3.2(STKR490)</t>
  </si>
  <si>
    <r>
      <t>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･ L</t>
    </r>
  </si>
  <si>
    <t>N・m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</si>
  <si>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</si>
  <si>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Z</t>
  </si>
  <si>
    <t>δ</t>
  </si>
  <si>
    <r>
      <t>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･ L</t>
    </r>
    <r>
      <rPr>
        <vertAlign val="superscript"/>
        <sz val="11"/>
        <rFont val="ＭＳ Ｐ明朝"/>
        <family val="1"/>
      </rPr>
      <t>3</t>
    </r>
  </si>
  <si>
    <r>
      <t>mm　</t>
    </r>
    <r>
      <rPr>
        <vertAlign val="superscript"/>
        <sz val="11"/>
        <rFont val="ＭＳ Ｐ明朝"/>
        <family val="1"/>
      </rPr>
      <t>注）</t>
    </r>
  </si>
  <si>
    <t>48 ･ E ･ I</t>
  </si>
  <si>
    <t>×</t>
  </si>
  <si>
    <t>P2・h</t>
  </si>
  <si>
    <t>N・ｍ</t>
  </si>
  <si>
    <t>@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</si>
  <si>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</si>
  <si>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</si>
  <si>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</si>
  <si>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</si>
  <si>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</si>
  <si>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</si>
  <si>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</si>
  <si>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</si>
  <si>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主体足場</t>
  </si>
  <si>
    <t>１箇所当り　　　１人</t>
  </si>
  <si>
    <t>着目部材の最も不利な箇所に載荷する。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</si>
  <si>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</si>
  <si>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</si>
  <si>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</si>
  <si>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</si>
  <si>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</si>
  <si>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</si>
  <si>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</si>
  <si>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</si>
  <si>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</si>
  <si>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作　業　員　数</t>
  </si>
  <si>
    <t>作　業　員　重　さ</t>
  </si>
  <si>
    <t>衝　撃　荷　重　（２０％）</t>
  </si>
  <si>
    <t>計</t>
  </si>
  <si>
    <t>１人の作業員が物を持っていく足場</t>
  </si>
  <si>
    <t>運搬物重さ</t>
  </si>
  <si>
    <t>２人の作業員がボルトの本締め等の作業をする足場</t>
  </si>
  <si>
    <t>小道具重さ</t>
  </si>
  <si>
    <t>1.概略断面図</t>
  </si>
  <si>
    <t>赤い文字を変更する</t>
  </si>
  <si>
    <t>2.荷　　重</t>
  </si>
  <si>
    <t>3.足場板</t>
  </si>
  <si>
    <t>4.ころばし</t>
  </si>
  <si>
    <t>5.おやご</t>
  </si>
  <si>
    <t>6.足場チェーン</t>
  </si>
  <si>
    <t>7.手すり</t>
  </si>
  <si>
    <t>交換用つりチン</t>
  </si>
  <si>
    <t>吊りチンの場合
交換してくださ。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</si>
</sst>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#,##0_);\(#,##0\)"/>
    <numFmt numFmtId="210" formatCode="0&quot;人&quot;"/>
    <numFmt numFmtId="211" formatCode="0&quot;kg&quot;"/>
    <numFmt numFmtId="212" formatCode="0&quot;N&quot;"/>
    <numFmt numFmtId="213" formatCode="0.00_ "/>
    <numFmt numFmtId="214" formatCode="0.000_ "/>
    <numFmt numFmtId="215" formatCode="#,##0.00_);[Red]\(#,##0.00\)"/>
    <numFmt numFmtId="216" formatCode="#,##0.00_ "/>
    <numFmt numFmtId="217" formatCode="#,##0.0000_ "/>
    <numFmt numFmtId="218" formatCode="#,##0.0000_);[Red]\(#,##0.0000\)"/>
    <numFmt numFmtId="219" formatCode="0.00000_ "/>
    <numFmt numFmtId="220" formatCode="#,##0.000_ "/>
    <numFmt numFmtId="221" formatCode="0.0000_);[Red]\(0.000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;[Red]\-#,##0.0"/>
    <numFmt numFmtId="227" formatCode="#,##0.000;[Red]\-#,##0.000"/>
    <numFmt numFmtId="228" formatCode="0;_怀"/>
  </numFmts>
  <fonts count="3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明朝"/>
      <family val="1"/>
    </font>
    <font>
      <sz val="7"/>
      <name val="ＭＳ Ｐゴシック"/>
      <family val="3"/>
    </font>
    <font>
      <b/>
      <sz val="14"/>
      <name val="明朝"/>
      <family val="1"/>
    </font>
    <font>
      <b/>
      <sz val="14"/>
      <name val="ＭＳ Ｐ明朝"/>
      <family val="1"/>
    </font>
    <font>
      <sz val="11"/>
      <color indexed="12"/>
      <name val="明朝"/>
      <family val="1"/>
    </font>
    <font>
      <b/>
      <sz val="16"/>
      <color indexed="10"/>
      <name val="ＭＳ Ｐゴシック"/>
      <family val="3"/>
    </font>
    <font>
      <b/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184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184" fontId="14" fillId="0" borderId="0" xfId="0" applyNumberFormat="1" applyFont="1" applyBorder="1" applyAlignment="1" applyProtection="1" quotePrefix="1">
      <alignment horizontal="right" vertical="center"/>
      <protection/>
    </xf>
    <xf numFmtId="2" fontId="14" fillId="0" borderId="0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 quotePrefix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Continuous" vertical="center"/>
      <protection/>
    </xf>
    <xf numFmtId="204" fontId="7" fillId="0" borderId="6" xfId="0" applyNumberFormat="1" applyFont="1" applyBorder="1" applyAlignment="1" applyProtection="1">
      <alignment vertical="center"/>
      <protection/>
    </xf>
    <xf numFmtId="200" fontId="7" fillId="0" borderId="7" xfId="0" applyNumberFormat="1" applyFont="1" applyBorder="1" applyAlignment="1" applyProtection="1">
      <alignment horizontal="center" vertical="center"/>
      <protection/>
    </xf>
    <xf numFmtId="200" fontId="7" fillId="0" borderId="7" xfId="0" applyNumberFormat="1" applyFont="1" applyBorder="1" applyAlignment="1" applyProtection="1">
      <alignment vertical="center"/>
      <protection/>
    </xf>
    <xf numFmtId="200" fontId="7" fillId="0" borderId="8" xfId="0" applyNumberFormat="1" applyFont="1" applyBorder="1" applyAlignment="1" applyProtection="1">
      <alignment horizontal="center" vertical="center"/>
      <protection/>
    </xf>
    <xf numFmtId="203" fontId="7" fillId="0" borderId="7" xfId="0" applyNumberFormat="1" applyFont="1" applyBorder="1" applyAlignment="1" applyProtection="1">
      <alignment horizontal="center" vertical="center"/>
      <protection/>
    </xf>
    <xf numFmtId="199" fontId="7" fillId="0" borderId="9" xfId="0" applyNumberFormat="1" applyFont="1" applyBorder="1" applyAlignment="1" applyProtection="1">
      <alignment vertical="center"/>
      <protection/>
    </xf>
    <xf numFmtId="200" fontId="7" fillId="0" borderId="10" xfId="0" applyNumberFormat="1" applyFont="1" applyBorder="1" applyAlignment="1" applyProtection="1">
      <alignment horizontal="center" vertical="center"/>
      <protection/>
    </xf>
    <xf numFmtId="200" fontId="7" fillId="0" borderId="10" xfId="0" applyNumberFormat="1" applyFont="1" applyBorder="1" applyAlignment="1" applyProtection="1">
      <alignment vertical="center"/>
      <protection/>
    </xf>
    <xf numFmtId="200" fontId="7" fillId="0" borderId="11" xfId="0" applyNumberFormat="1" applyFont="1" applyBorder="1" applyAlignment="1" applyProtection="1">
      <alignment horizontal="center" vertical="center"/>
      <protection/>
    </xf>
    <xf numFmtId="203" fontId="7" fillId="0" borderId="10" xfId="0" applyNumberFormat="1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/>
      <protection/>
    </xf>
    <xf numFmtId="0" fontId="10" fillId="0" borderId="2" xfId="0" applyNumberFormat="1" applyFont="1" applyBorder="1" applyAlignment="1" applyProtection="1">
      <alignment/>
      <protection/>
    </xf>
    <xf numFmtId="204" fontId="14" fillId="0" borderId="2" xfId="0" applyNumberFormat="1" applyFont="1" applyBorder="1" applyAlignment="1" applyProtection="1">
      <alignment/>
      <protection/>
    </xf>
    <xf numFmtId="199" fontId="7" fillId="0" borderId="12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horizontal="center" vertical="center"/>
      <protection/>
    </xf>
    <xf numFmtId="200" fontId="7" fillId="0" borderId="13" xfId="0" applyNumberFormat="1" applyFont="1" applyBorder="1" applyAlignment="1" applyProtection="1">
      <alignment vertical="center"/>
      <protection/>
    </xf>
    <xf numFmtId="200" fontId="7" fillId="0" borderId="14" xfId="0" applyNumberFormat="1" applyFont="1" applyBorder="1" applyAlignment="1" applyProtection="1">
      <alignment horizontal="center" vertical="center"/>
      <protection/>
    </xf>
    <xf numFmtId="203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Continuous"/>
      <protection/>
    </xf>
    <xf numFmtId="0" fontId="12" fillId="0" borderId="16" xfId="0" applyFont="1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 horizontal="centerContinuous"/>
      <protection/>
    </xf>
    <xf numFmtId="0" fontId="12" fillId="0" borderId="5" xfId="0" applyFont="1" applyBorder="1" applyAlignment="1" applyProtection="1">
      <alignment horizontal="centerContinuous" vertic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Continuous" vertical="top"/>
      <protection/>
    </xf>
    <xf numFmtId="0" fontId="12" fillId="0" borderId="1" xfId="0" applyFont="1" applyBorder="1" applyAlignment="1" applyProtection="1">
      <alignment horizontal="centerContinuous" vertical="top"/>
      <protection/>
    </xf>
    <xf numFmtId="0" fontId="12" fillId="0" borderId="4" xfId="0" applyFont="1" applyBorder="1" applyAlignment="1" applyProtection="1">
      <alignment horizontal="center" vertical="top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Continuous" vertical="top"/>
      <protection/>
    </xf>
    <xf numFmtId="49" fontId="7" fillId="0" borderId="8" xfId="0" applyNumberFormat="1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200" fontId="7" fillId="0" borderId="8" xfId="0" applyNumberFormat="1" applyFont="1" applyBorder="1" applyAlignment="1" applyProtection="1">
      <alignment horizontal="centerContinuous" vertical="center"/>
      <protection/>
    </xf>
    <xf numFmtId="0" fontId="7" fillId="0" borderId="8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horizontal="centerContinuous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200" fontId="7" fillId="0" borderId="11" xfId="0" applyNumberFormat="1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 quotePrefix="1">
      <alignment vertical="center"/>
      <protection/>
    </xf>
    <xf numFmtId="49" fontId="7" fillId="0" borderId="14" xfId="0" applyNumberFormat="1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200" fontId="7" fillId="0" borderId="14" xfId="0" applyNumberFormat="1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 quotePrefix="1">
      <alignment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 quotePrefix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5" fontId="14" fillId="0" borderId="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 quotePrefix="1">
      <alignment horizontal="left" vertical="center"/>
      <protection/>
    </xf>
    <xf numFmtId="0" fontId="14" fillId="0" borderId="17" xfId="0" applyFont="1" applyBorder="1" applyAlignment="1" applyProtection="1">
      <alignment vertical="center"/>
      <protection/>
    </xf>
    <xf numFmtId="184" fontId="14" fillId="0" borderId="17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185" fontId="14" fillId="0" borderId="17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 quotePrefix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4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04" fontId="7" fillId="0" borderId="7" xfId="0" applyNumberFormat="1" applyFont="1" applyBorder="1" applyAlignment="1" applyProtection="1">
      <alignment vertical="center"/>
      <protection/>
    </xf>
    <xf numFmtId="199" fontId="7" fillId="0" borderId="10" xfId="0" applyNumberFormat="1" applyFont="1" applyBorder="1" applyAlignment="1" applyProtection="1">
      <alignment vertical="center"/>
      <protection/>
    </xf>
    <xf numFmtId="199" fontId="7" fillId="0" borderId="13" xfId="0" applyNumberFormat="1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49" fontId="22" fillId="0" borderId="0" xfId="16" applyNumberFormat="1" applyFont="1" applyAlignment="1" applyProtection="1" quotePrefix="1">
      <alignment horizontal="center"/>
      <protection locked="0"/>
    </xf>
    <xf numFmtId="201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 locked="0"/>
    </xf>
    <xf numFmtId="201" fontId="7" fillId="0" borderId="0" xfId="0" applyNumberFormat="1" applyFont="1" applyAlignment="1" applyProtection="1">
      <alignment horizontal="center"/>
      <protection/>
    </xf>
    <xf numFmtId="201" fontId="7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/>
      <protection/>
    </xf>
    <xf numFmtId="201" fontId="7" fillId="0" borderId="1" xfId="0" applyNumberFormat="1" applyFont="1" applyBorder="1" applyAlignment="1" applyProtection="1">
      <alignment/>
      <protection/>
    </xf>
    <xf numFmtId="205" fontId="14" fillId="0" borderId="1" xfId="0" applyNumberFormat="1" applyFont="1" applyBorder="1" applyAlignment="1" applyProtection="1">
      <alignment horizontal="center"/>
      <protection/>
    </xf>
    <xf numFmtId="205" fontId="7" fillId="0" borderId="1" xfId="0" applyNumberFormat="1" applyFont="1" applyBorder="1" applyAlignment="1" applyProtection="1">
      <alignment/>
      <protection/>
    </xf>
    <xf numFmtId="201" fontId="14" fillId="0" borderId="0" xfId="0" applyNumberFormat="1" applyFont="1" applyBorder="1" applyAlignment="1" applyProtection="1" quotePrefix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201" fontId="7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vertical="center"/>
      <protection/>
    </xf>
    <xf numFmtId="198" fontId="14" fillId="0" borderId="1" xfId="0" applyNumberFormat="1" applyFont="1" applyBorder="1" applyAlignment="1" applyProtection="1">
      <alignment horizontal="center"/>
      <protection/>
    </xf>
    <xf numFmtId="212" fontId="7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198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204" fontId="14" fillId="0" borderId="1" xfId="0" applyNumberFormat="1" applyFont="1" applyFill="1" applyBorder="1" applyAlignment="1" applyProtection="1">
      <alignment/>
      <protection/>
    </xf>
    <xf numFmtId="210" fontId="7" fillId="0" borderId="0" xfId="0" applyNumberFormat="1" applyFont="1" applyFill="1" applyBorder="1" applyAlignment="1">
      <alignment horizontal="right"/>
    </xf>
    <xf numFmtId="0" fontId="34" fillId="0" borderId="36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200" fontId="14" fillId="0" borderId="1" xfId="0" applyNumberFormat="1" applyFont="1" applyBorder="1" applyAlignment="1" applyProtection="1">
      <alignment horizont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3" fontId="14" fillId="0" borderId="3" xfId="0" applyNumberFormat="1" applyFont="1" applyBorder="1" applyAlignment="1" applyProtection="1">
      <alignment horizontal="left" vertical="center"/>
      <protection hidden="1"/>
    </xf>
    <xf numFmtId="201" fontId="14" fillId="0" borderId="0" xfId="0" applyNumberFormat="1" applyFont="1" applyAlignment="1" applyProtection="1">
      <alignment horizontal="center"/>
      <protection locked="0"/>
    </xf>
    <xf numFmtId="201" fontId="14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 locked="0"/>
    </xf>
    <xf numFmtId="201" fontId="14" fillId="0" borderId="3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/>
    </xf>
    <xf numFmtId="204" fontId="14" fillId="0" borderId="1" xfId="0" applyNumberFormat="1" applyFont="1" applyFill="1" applyBorder="1" applyAlignment="1" applyProtection="1">
      <alignment horizont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199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00" fontId="14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200" fontId="0" fillId="0" borderId="46" xfId="0" applyNumberFormat="1" applyFont="1" applyBorder="1" applyAlignment="1" applyProtection="1">
      <alignment horizontal="right" vertical="center"/>
      <protection locked="0"/>
    </xf>
    <xf numFmtId="200" fontId="0" fillId="0" borderId="47" xfId="0" applyNumberFormat="1" applyBorder="1" applyAlignment="1">
      <alignment horizontal="right" vertical="center"/>
    </xf>
    <xf numFmtId="200" fontId="0" fillId="0" borderId="22" xfId="0" applyNumberFormat="1" applyBorder="1" applyAlignment="1" applyProtection="1">
      <alignment horizontal="right" vertical="center"/>
      <protection locked="0"/>
    </xf>
    <xf numFmtId="200" fontId="0" fillId="0" borderId="26" xfId="0" applyNumberFormat="1" applyBorder="1" applyAlignment="1" applyProtection="1">
      <alignment horizontal="right" vertical="center"/>
      <protection locked="0"/>
    </xf>
    <xf numFmtId="200" fontId="0" fillId="0" borderId="24" xfId="0" applyNumberFormat="1" applyBorder="1" applyAlignment="1" applyProtection="1">
      <alignment horizontal="right" vertical="center"/>
      <protection locked="0"/>
    </xf>
    <xf numFmtId="200" fontId="0" fillId="0" borderId="28" xfId="0" applyNumberFormat="1" applyBorder="1" applyAlignment="1" applyProtection="1">
      <alignment horizontal="right" vertical="center"/>
      <protection locked="0"/>
    </xf>
    <xf numFmtId="200" fontId="0" fillId="0" borderId="7" xfId="0" applyNumberFormat="1" applyBorder="1" applyAlignment="1" applyProtection="1">
      <alignment horizontal="right" vertical="center"/>
      <protection locked="0"/>
    </xf>
    <xf numFmtId="200" fontId="0" fillId="0" borderId="10" xfId="0" applyNumberFormat="1" applyBorder="1" applyAlignment="1" applyProtection="1">
      <alignment horizontal="right" vertical="center"/>
      <protection locked="0"/>
    </xf>
    <xf numFmtId="0" fontId="26" fillId="0" borderId="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200" fontId="0" fillId="0" borderId="47" xfId="0" applyNumberFormat="1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209" fontId="0" fillId="0" borderId="28" xfId="0" applyNumberFormat="1" applyBorder="1" applyAlignment="1" applyProtection="1">
      <alignment horizontal="right" vertical="center"/>
      <protection locked="0"/>
    </xf>
    <xf numFmtId="209" fontId="0" fillId="0" borderId="21" xfId="0" applyNumberFormat="1" applyBorder="1" applyAlignment="1">
      <alignment horizontal="right" vertical="center"/>
    </xf>
    <xf numFmtId="209" fontId="0" fillId="0" borderId="10" xfId="0" applyNumberFormat="1" applyBorder="1" applyAlignment="1" applyProtection="1">
      <alignment horizontal="right" vertical="center"/>
      <protection locked="0"/>
    </xf>
    <xf numFmtId="209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3" xfId="0" applyBorder="1" applyAlignment="1">
      <alignment horizontal="center" vertical="center" wrapText="1"/>
    </xf>
    <xf numFmtId="209" fontId="0" fillId="0" borderId="47" xfId="0" applyNumberFormat="1" applyFont="1" applyBorder="1" applyAlignment="1" applyProtection="1">
      <alignment horizontal="right" vertical="center"/>
      <protection locked="0"/>
    </xf>
    <xf numFmtId="209" fontId="0" fillId="0" borderId="49" xfId="0" applyNumberFormat="1" applyBorder="1" applyAlignment="1">
      <alignment horizontal="right" vertical="center"/>
    </xf>
    <xf numFmtId="209" fontId="0" fillId="0" borderId="26" xfId="0" applyNumberFormat="1" applyBorder="1" applyAlignment="1" applyProtection="1">
      <alignment horizontal="right" vertical="center"/>
      <protection locked="0"/>
    </xf>
    <xf numFmtId="209" fontId="0" fillId="0" borderId="30" xfId="0" applyNumberForma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indent="1"/>
    </xf>
    <xf numFmtId="210" fontId="7" fillId="0" borderId="0" xfId="0" applyNumberFormat="1" applyFont="1" applyFill="1" applyBorder="1" applyAlignment="1">
      <alignment horizontal="left" indent="1"/>
    </xf>
    <xf numFmtId="212" fontId="7" fillId="0" borderId="0" xfId="0" applyNumberFormat="1" applyFont="1" applyFill="1" applyBorder="1" applyAlignment="1">
      <alignment horizontal="right"/>
    </xf>
    <xf numFmtId="0" fontId="7" fillId="0" borderId="50" xfId="0" applyFont="1" applyBorder="1" applyAlignment="1">
      <alignment horizontal="left" indent="1"/>
    </xf>
    <xf numFmtId="0" fontId="7" fillId="0" borderId="33" xfId="0" applyFont="1" applyBorder="1" applyAlignment="1">
      <alignment horizontal="center"/>
    </xf>
    <xf numFmtId="212" fontId="7" fillId="0" borderId="5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2" fontId="14" fillId="0" borderId="1" xfId="0" applyNumberFormat="1" applyFont="1" applyFill="1" applyBorder="1" applyAlignment="1" applyProtection="1">
      <alignment/>
      <protection/>
    </xf>
    <xf numFmtId="202" fontId="14" fillId="0" borderId="1" xfId="0" applyNumberFormat="1" applyFont="1" applyFill="1" applyBorder="1" applyAlignment="1" applyProtection="1">
      <alignment horizontal="center"/>
      <protection/>
    </xf>
    <xf numFmtId="201" fontId="14" fillId="0" borderId="1" xfId="0" applyNumberFormat="1" applyFont="1" applyBorder="1" applyAlignment="1" applyProtection="1">
      <alignment/>
      <protection/>
    </xf>
    <xf numFmtId="199" fontId="14" fillId="0" borderId="1" xfId="0" applyNumberFormat="1" applyFont="1" applyBorder="1" applyAlignment="1" applyProtection="1">
      <alignment vertical="center"/>
      <protection/>
    </xf>
    <xf numFmtId="199" fontId="7" fillId="0" borderId="1" xfId="0" applyNumberFormat="1" applyFont="1" applyBorder="1" applyAlignment="1" applyProtection="1">
      <alignment vertical="center"/>
      <protection/>
    </xf>
    <xf numFmtId="200" fontId="14" fillId="0" borderId="17" xfId="0" applyNumberFormat="1" applyFont="1" applyBorder="1" applyAlignment="1" applyProtection="1">
      <alignment vertical="center"/>
      <protection/>
    </xf>
    <xf numFmtId="196" fontId="14" fillId="0" borderId="1" xfId="0" applyNumberFormat="1" applyFont="1" applyBorder="1" applyAlignment="1" applyProtection="1">
      <alignment horizont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201" fontId="7" fillId="0" borderId="0" xfId="0" applyNumberFormat="1" applyFont="1" applyAlignment="1" applyProtection="1">
      <alignment vertical="center"/>
      <protection/>
    </xf>
    <xf numFmtId="198" fontId="14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Alignment="1" applyProtection="1">
      <alignment vertical="center"/>
      <protection/>
    </xf>
    <xf numFmtId="198" fontId="14" fillId="0" borderId="1" xfId="0" applyNumberFormat="1" applyFont="1" applyBorder="1" applyAlignment="1" applyProtection="1">
      <alignment vertical="center"/>
      <protection/>
    </xf>
    <xf numFmtId="198" fontId="7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04" fontId="14" fillId="0" borderId="1" xfId="0" applyNumberFormat="1" applyFont="1" applyBorder="1" applyAlignment="1" applyProtection="1">
      <alignment vertical="center"/>
      <protection/>
    </xf>
    <xf numFmtId="198" fontId="14" fillId="0" borderId="17" xfId="0" applyNumberFormat="1" applyFont="1" applyBorder="1" applyAlignment="1" applyProtection="1">
      <alignment vertical="center"/>
      <protection/>
    </xf>
    <xf numFmtId="198" fontId="7" fillId="0" borderId="17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201" fontId="14" fillId="0" borderId="1" xfId="0" applyNumberFormat="1" applyFont="1" applyBorder="1" applyAlignment="1" applyProtection="1">
      <alignment horizontal="right" vertical="center"/>
      <protection/>
    </xf>
    <xf numFmtId="201" fontId="7" fillId="0" borderId="1" xfId="0" applyNumberFormat="1" applyFont="1" applyBorder="1" applyAlignment="1" applyProtection="1">
      <alignment vertical="center"/>
      <protection/>
    </xf>
    <xf numFmtId="202" fontId="14" fillId="0" borderId="1" xfId="0" applyNumberFormat="1" applyFont="1" applyFill="1" applyBorder="1" applyAlignment="1" applyProtection="1">
      <alignment horizontal="right" vertical="center"/>
      <protection/>
    </xf>
    <xf numFmtId="201" fontId="14" fillId="0" borderId="17" xfId="0" applyNumberFormat="1" applyFont="1" applyBorder="1" applyAlignment="1" applyProtection="1">
      <alignment vertical="center"/>
      <protection/>
    </xf>
    <xf numFmtId="201" fontId="7" fillId="0" borderId="17" xfId="0" applyNumberFormat="1" applyFont="1" applyBorder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201" fontId="14" fillId="0" borderId="1" xfId="0" applyNumberFormat="1" applyFont="1" applyBorder="1" applyAlignment="1" applyProtection="1">
      <alignment horizontal="center" vertical="center"/>
      <protection/>
    </xf>
    <xf numFmtId="202" fontId="14" fillId="0" borderId="1" xfId="0" applyNumberFormat="1" applyFont="1" applyFill="1" applyBorder="1" applyAlignment="1" applyProtection="1">
      <alignment horizontal="center" vertical="center"/>
      <protection/>
    </xf>
    <xf numFmtId="198" fontId="14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200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7" xfId="0" applyNumberFormat="1" applyFont="1" applyBorder="1" applyAlignment="1" applyProtection="1">
      <alignment horizontal="center" vertical="center"/>
      <protection/>
    </xf>
    <xf numFmtId="185" fontId="14" fillId="0" borderId="1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00" fontId="7" fillId="0" borderId="14" xfId="0" applyNumberFormat="1" applyFont="1" applyBorder="1" applyAlignment="1" applyProtection="1">
      <alignment vertical="center"/>
      <protection/>
    </xf>
    <xf numFmtId="200" fontId="7" fillId="0" borderId="29" xfId="0" applyNumberFormat="1" applyFont="1" applyBorder="1" applyAlignment="1" applyProtection="1">
      <alignment vertical="center"/>
      <protection/>
    </xf>
    <xf numFmtId="202" fontId="14" fillId="0" borderId="0" xfId="0" applyNumberFormat="1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top"/>
      <protection/>
    </xf>
    <xf numFmtId="0" fontId="7" fillId="0" borderId="52" xfId="0" applyFont="1" applyBorder="1" applyAlignment="1" applyProtection="1">
      <alignment horizontal="center" vertical="top"/>
      <protection/>
    </xf>
    <xf numFmtId="200" fontId="7" fillId="0" borderId="8" xfId="0" applyNumberFormat="1" applyFont="1" applyBorder="1" applyAlignment="1" applyProtection="1">
      <alignment vertical="center"/>
      <protection/>
    </xf>
    <xf numFmtId="200" fontId="7" fillId="0" borderId="19" xfId="0" applyNumberFormat="1" applyFont="1" applyBorder="1" applyAlignment="1" applyProtection="1">
      <alignment vertical="center"/>
      <protection/>
    </xf>
    <xf numFmtId="201" fontId="14" fillId="0" borderId="0" xfId="0" applyNumberFormat="1" applyFont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201" fontId="14" fillId="0" borderId="1" xfId="0" applyNumberFormat="1" applyFont="1" applyBorder="1" applyAlignment="1" applyProtection="1">
      <alignment vertical="center"/>
      <protection/>
    </xf>
    <xf numFmtId="201" fontId="14" fillId="0" borderId="17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200" fontId="14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0" fontId="14" fillId="0" borderId="17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 vertical="center"/>
      <protection/>
    </xf>
    <xf numFmtId="199" fontId="14" fillId="0" borderId="0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 locked="0"/>
    </xf>
    <xf numFmtId="200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37" xfId="0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 horizontal="center" vertical="center"/>
      <protection locked="0"/>
    </xf>
    <xf numFmtId="204" fontId="14" fillId="0" borderId="1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/>
    </xf>
    <xf numFmtId="201" fontId="10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190500</xdr:rowOff>
    </xdr:from>
    <xdr:to>
      <xdr:col>15</xdr:col>
      <xdr:colOff>95250</xdr:colOff>
      <xdr:row>14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838575" y="2714625"/>
          <a:ext cx="6858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190500</xdr:colOff>
      <xdr:row>12</xdr:row>
      <xdr:rowOff>9525</xdr:rowOff>
    </xdr:from>
    <xdr:to>
      <xdr:col>19</xdr:col>
      <xdr:colOff>0</xdr:colOff>
      <xdr:row>14</xdr:row>
      <xdr:rowOff>0</xdr:rowOff>
    </xdr:to>
    <xdr:sp>
      <xdr:nvSpPr>
        <xdr:cNvPr id="2" name="Line 142"/>
        <xdr:cNvSpPr>
          <a:spLocks/>
        </xdr:cNvSpPr>
      </xdr:nvSpPr>
      <xdr:spPr>
        <a:xfrm flipH="1" flipV="1">
          <a:off x="5210175" y="2762250"/>
          <a:ext cx="4000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276225</xdr:colOff>
      <xdr:row>11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2657475" y="2066925"/>
          <a:ext cx="27622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25</xdr:col>
      <xdr:colOff>66675</xdr:colOff>
      <xdr:row>8</xdr:row>
      <xdr:rowOff>47625</xdr:rowOff>
    </xdr:to>
    <xdr:sp>
      <xdr:nvSpPr>
        <xdr:cNvPr id="4" name="Line 145"/>
        <xdr:cNvSpPr>
          <a:spLocks/>
        </xdr:cNvSpPr>
      </xdr:nvSpPr>
      <xdr:spPr>
        <a:xfrm>
          <a:off x="6791325" y="1609725"/>
          <a:ext cx="657225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180975</xdr:rowOff>
    </xdr:from>
    <xdr:to>
      <xdr:col>18</xdr:col>
      <xdr:colOff>0</xdr:colOff>
      <xdr:row>51</xdr:row>
      <xdr:rowOff>180975</xdr:rowOff>
    </xdr:to>
    <xdr:sp>
      <xdr:nvSpPr>
        <xdr:cNvPr id="5" name="Line 160"/>
        <xdr:cNvSpPr>
          <a:spLocks/>
        </xdr:cNvSpPr>
      </xdr:nvSpPr>
      <xdr:spPr>
        <a:xfrm>
          <a:off x="2066925" y="1184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18</xdr:col>
      <xdr:colOff>0</xdr:colOff>
      <xdr:row>51</xdr:row>
      <xdr:rowOff>133350</xdr:rowOff>
    </xdr:to>
    <xdr:sp>
      <xdr:nvSpPr>
        <xdr:cNvPr id="6" name="Line 161"/>
        <xdr:cNvSpPr>
          <a:spLocks/>
        </xdr:cNvSpPr>
      </xdr:nvSpPr>
      <xdr:spPr>
        <a:xfrm>
          <a:off x="2066925" y="11801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180975</xdr:rowOff>
    </xdr:from>
    <xdr:to>
      <xdr:col>9</xdr:col>
      <xdr:colOff>57150</xdr:colOff>
      <xdr:row>52</xdr:row>
      <xdr:rowOff>47625</xdr:rowOff>
    </xdr:to>
    <xdr:sp>
      <xdr:nvSpPr>
        <xdr:cNvPr id="7" name="Oval 162"/>
        <xdr:cNvSpPr>
          <a:spLocks/>
        </xdr:cNvSpPr>
      </xdr:nvSpPr>
      <xdr:spPr>
        <a:xfrm>
          <a:off x="2600325" y="118491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8" name="Oval 163"/>
        <xdr:cNvSpPr>
          <a:spLocks/>
        </xdr:cNvSpPr>
      </xdr:nvSpPr>
      <xdr:spPr>
        <a:xfrm>
          <a:off x="4962525" y="118491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123825</xdr:rowOff>
    </xdr:from>
    <xdr:to>
      <xdr:col>9</xdr:col>
      <xdr:colOff>0</xdr:colOff>
      <xdr:row>55</xdr:row>
      <xdr:rowOff>47625</xdr:rowOff>
    </xdr:to>
    <xdr:sp>
      <xdr:nvSpPr>
        <xdr:cNvPr id="9" name="Line 164"/>
        <xdr:cNvSpPr>
          <a:spLocks/>
        </xdr:cNvSpPr>
      </xdr:nvSpPr>
      <xdr:spPr>
        <a:xfrm>
          <a:off x="2657475" y="120205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0</xdr:colOff>
      <xdr:row>55</xdr:row>
      <xdr:rowOff>47625</xdr:rowOff>
    </xdr:to>
    <xdr:sp>
      <xdr:nvSpPr>
        <xdr:cNvPr id="10" name="Line 165"/>
        <xdr:cNvSpPr>
          <a:spLocks/>
        </xdr:cNvSpPr>
      </xdr:nvSpPr>
      <xdr:spPr>
        <a:xfrm>
          <a:off x="5019675" y="120205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11" name="Line 166"/>
        <xdr:cNvSpPr>
          <a:spLocks/>
        </xdr:cNvSpPr>
      </xdr:nvSpPr>
      <xdr:spPr>
        <a:xfrm>
          <a:off x="2657475" y="12582525"/>
          <a:ext cx="2362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133350</xdr:rowOff>
    </xdr:from>
    <xdr:to>
      <xdr:col>17</xdr:col>
      <xdr:colOff>0</xdr:colOff>
      <xdr:row>51</xdr:row>
      <xdr:rowOff>133350</xdr:rowOff>
    </xdr:to>
    <xdr:sp>
      <xdr:nvSpPr>
        <xdr:cNvPr id="12" name="Rectangle 167"/>
        <xdr:cNvSpPr>
          <a:spLocks/>
        </xdr:cNvSpPr>
      </xdr:nvSpPr>
      <xdr:spPr>
        <a:xfrm>
          <a:off x="2657475" y="11572875"/>
          <a:ext cx="2362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133350</xdr:rowOff>
    </xdr:from>
    <xdr:to>
      <xdr:col>13</xdr:col>
      <xdr:colOff>0</xdr:colOff>
      <xdr:row>51</xdr:row>
      <xdr:rowOff>133350</xdr:rowOff>
    </xdr:to>
    <xdr:sp>
      <xdr:nvSpPr>
        <xdr:cNvPr id="13" name="Line 168"/>
        <xdr:cNvSpPr>
          <a:spLocks/>
        </xdr:cNvSpPr>
      </xdr:nvSpPr>
      <xdr:spPr>
        <a:xfrm>
          <a:off x="3838575" y="11344275"/>
          <a:ext cx="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48</xdr:row>
      <xdr:rowOff>133350</xdr:rowOff>
    </xdr:from>
    <xdr:to>
      <xdr:col>17</xdr:col>
      <xdr:colOff>0</xdr:colOff>
      <xdr:row>50</xdr:row>
      <xdr:rowOff>133350</xdr:rowOff>
    </xdr:to>
    <xdr:sp>
      <xdr:nvSpPr>
        <xdr:cNvPr id="14" name="Arc 169"/>
        <xdr:cNvSpPr>
          <a:spLocks/>
        </xdr:cNvSpPr>
      </xdr:nvSpPr>
      <xdr:spPr>
        <a:xfrm flipH="1">
          <a:off x="4543425" y="11115675"/>
          <a:ext cx="476250" cy="457200"/>
        </a:xfrm>
        <a:prstGeom prst="arc">
          <a:avLst>
            <a:gd name="adj" fmla="val -50805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15" name="Oval 170"/>
        <xdr:cNvSpPr>
          <a:spLocks/>
        </xdr:cNvSpPr>
      </xdr:nvSpPr>
      <xdr:spPr>
        <a:xfrm>
          <a:off x="4962525" y="118491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52</xdr:row>
      <xdr:rowOff>0</xdr:rowOff>
    </xdr:from>
    <xdr:to>
      <xdr:col>8</xdr:col>
      <xdr:colOff>247650</xdr:colOff>
      <xdr:row>53</xdr:row>
      <xdr:rowOff>47625</xdr:rowOff>
    </xdr:to>
    <xdr:sp>
      <xdr:nvSpPr>
        <xdr:cNvPr id="16" name="AutoShape 171"/>
        <xdr:cNvSpPr>
          <a:spLocks/>
        </xdr:cNvSpPr>
      </xdr:nvSpPr>
      <xdr:spPr>
        <a:xfrm flipV="1">
          <a:off x="2219325" y="11896725"/>
          <a:ext cx="390525" cy="276225"/>
        </a:xfrm>
        <a:prstGeom prst="curvedConnector3">
          <a:avLst>
            <a:gd name="adj1" fmla="val -1513"/>
            <a:gd name="adj2" fmla="val 1208620"/>
            <a:gd name="adj3" fmla="val -39242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190500</xdr:rowOff>
    </xdr:from>
    <xdr:to>
      <xdr:col>11</xdr:col>
      <xdr:colOff>285750</xdr:colOff>
      <xdr:row>52</xdr:row>
      <xdr:rowOff>133350</xdr:rowOff>
    </xdr:to>
    <xdr:sp>
      <xdr:nvSpPr>
        <xdr:cNvPr id="17" name="AutoShape 172"/>
        <xdr:cNvSpPr>
          <a:spLocks/>
        </xdr:cNvSpPr>
      </xdr:nvSpPr>
      <xdr:spPr>
        <a:xfrm>
          <a:off x="3267075" y="11858625"/>
          <a:ext cx="257175" cy="171450"/>
        </a:xfrm>
        <a:custGeom>
          <a:pathLst>
            <a:path h="18" w="22">
              <a:moveTo>
                <a:pt x="0" y="0"/>
              </a:moveTo>
              <a:cubicBezTo>
                <a:pt x="1" y="6"/>
                <a:pt x="3" y="12"/>
                <a:pt x="5" y="15"/>
              </a:cubicBezTo>
              <a:cubicBezTo>
                <a:pt x="7" y="18"/>
                <a:pt x="11" y="17"/>
                <a:pt x="14" y="17"/>
              </a:cubicBezTo>
              <a:cubicBezTo>
                <a:pt x="17" y="17"/>
                <a:pt x="19" y="17"/>
                <a:pt x="22" y="17"/>
              </a:cubicBezTo>
            </a:path>
          </a:pathLst>
        </a:cu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37</xdr:col>
      <xdr:colOff>0</xdr:colOff>
      <xdr:row>44</xdr:row>
      <xdr:rowOff>0</xdr:rowOff>
    </xdr:to>
    <xdr:sp>
      <xdr:nvSpPr>
        <xdr:cNvPr id="18" name="Line 180"/>
        <xdr:cNvSpPr>
          <a:spLocks/>
        </xdr:cNvSpPr>
      </xdr:nvSpPr>
      <xdr:spPr>
        <a:xfrm flipH="1">
          <a:off x="15163800" y="9610725"/>
          <a:ext cx="8953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38100</xdr:colOff>
      <xdr:row>4</xdr:row>
      <xdr:rowOff>85725</xdr:rowOff>
    </xdr:from>
    <xdr:to>
      <xdr:col>25</xdr:col>
      <xdr:colOff>38100</xdr:colOff>
      <xdr:row>4</xdr:row>
      <xdr:rowOff>200025</xdr:rowOff>
    </xdr:to>
    <xdr:sp>
      <xdr:nvSpPr>
        <xdr:cNvPr id="19" name="Line 216"/>
        <xdr:cNvSpPr>
          <a:spLocks/>
        </xdr:cNvSpPr>
      </xdr:nvSpPr>
      <xdr:spPr>
        <a:xfrm>
          <a:off x="7419975" y="1009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161925</xdr:colOff>
      <xdr:row>5</xdr:row>
      <xdr:rowOff>190500</xdr:rowOff>
    </xdr:from>
    <xdr:to>
      <xdr:col>5</xdr:col>
      <xdr:colOff>209550</xdr:colOff>
      <xdr:row>11</xdr:row>
      <xdr:rowOff>152400</xdr:rowOff>
    </xdr:to>
    <xdr:sp>
      <xdr:nvSpPr>
        <xdr:cNvPr id="20" name="Line 249"/>
        <xdr:cNvSpPr>
          <a:spLocks/>
        </xdr:cNvSpPr>
      </xdr:nvSpPr>
      <xdr:spPr>
        <a:xfrm flipH="1">
          <a:off x="1047750" y="1343025"/>
          <a:ext cx="63817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104775</xdr:colOff>
      <xdr:row>5</xdr:row>
      <xdr:rowOff>180975</xdr:rowOff>
    </xdr:from>
    <xdr:to>
      <xdr:col>26</xdr:col>
      <xdr:colOff>152400</xdr:colOff>
      <xdr:row>11</xdr:row>
      <xdr:rowOff>171450</xdr:rowOff>
    </xdr:to>
    <xdr:sp>
      <xdr:nvSpPr>
        <xdr:cNvPr id="21" name="Line 254"/>
        <xdr:cNvSpPr>
          <a:spLocks/>
        </xdr:cNvSpPr>
      </xdr:nvSpPr>
      <xdr:spPr>
        <a:xfrm>
          <a:off x="7191375" y="1333500"/>
          <a:ext cx="6381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180975</xdr:rowOff>
    </xdr:from>
    <xdr:to>
      <xdr:col>27</xdr:col>
      <xdr:colOff>95250</xdr:colOff>
      <xdr:row>13</xdr:row>
      <xdr:rowOff>19050</xdr:rowOff>
    </xdr:to>
    <xdr:grpSp>
      <xdr:nvGrpSpPr>
        <xdr:cNvPr id="22" name="Group 355"/>
        <xdr:cNvGrpSpPr>
          <a:grpSpLocks/>
        </xdr:cNvGrpSpPr>
      </xdr:nvGrpSpPr>
      <xdr:grpSpPr>
        <a:xfrm>
          <a:off x="819150" y="876300"/>
          <a:ext cx="7248525" cy="2124075"/>
          <a:chOff x="69" y="265"/>
          <a:chExt cx="614" cy="223"/>
        </a:xfrm>
        <a:solidFill>
          <a:srgbClr val="FFFFFF"/>
        </a:solidFill>
      </xdr:grpSpPr>
      <xdr:sp>
        <xdr:nvSpPr>
          <xdr:cNvPr id="23" name="Line 238"/>
          <xdr:cNvSpPr>
            <a:spLocks/>
          </xdr:cNvSpPr>
        </xdr:nvSpPr>
        <xdr:spPr>
          <a:xfrm>
            <a:off x="124" y="27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4" name="Group 354"/>
          <xdr:cNvGrpSpPr>
            <a:grpSpLocks/>
          </xdr:cNvGrpSpPr>
        </xdr:nvGrpSpPr>
        <xdr:grpSpPr>
          <a:xfrm>
            <a:off x="69" y="265"/>
            <a:ext cx="614" cy="223"/>
            <a:chOff x="69" y="265"/>
            <a:chExt cx="614" cy="223"/>
          </a:xfrm>
          <a:solidFill>
            <a:srgbClr val="FFFFFF"/>
          </a:solidFill>
        </xdr:grpSpPr>
        <xdr:grpSp>
          <xdr:nvGrpSpPr>
            <xdr:cNvPr id="25" name="Group 340"/>
            <xdr:cNvGrpSpPr>
              <a:grpSpLocks/>
            </xdr:cNvGrpSpPr>
          </xdr:nvGrpSpPr>
          <xdr:grpSpPr>
            <a:xfrm>
              <a:off x="69" y="279"/>
              <a:ext cx="288" cy="190"/>
              <a:chOff x="69" y="279"/>
              <a:chExt cx="288" cy="190"/>
            </a:xfrm>
            <a:solidFill>
              <a:srgbClr val="FFFFFF"/>
            </a:solidFill>
          </xdr:grpSpPr>
          <xdr:grpSp>
            <xdr:nvGrpSpPr>
              <xdr:cNvPr id="26" name="Group 339"/>
              <xdr:cNvGrpSpPr>
                <a:grpSpLocks/>
              </xdr:cNvGrpSpPr>
            </xdr:nvGrpSpPr>
            <xdr:grpSpPr>
              <a:xfrm>
                <a:off x="105" y="279"/>
                <a:ext cx="19" cy="26"/>
                <a:chOff x="105" y="279"/>
                <a:chExt cx="19" cy="26"/>
              </a:xfrm>
              <a:solidFill>
                <a:srgbClr val="FFFFFF"/>
              </a:solidFill>
            </xdr:grpSpPr>
            <xdr:sp>
              <xdr:nvSpPr>
                <xdr:cNvPr id="27" name="Line 228"/>
                <xdr:cNvSpPr>
                  <a:spLocks/>
                </xdr:cNvSpPr>
              </xdr:nvSpPr>
              <xdr:spPr>
                <a:xfrm>
                  <a:off x="105" y="279"/>
                  <a:ext cx="1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28" name="Line 229"/>
                <xdr:cNvSpPr>
                  <a:spLocks/>
                </xdr:cNvSpPr>
              </xdr:nvSpPr>
              <xdr:spPr>
                <a:xfrm>
                  <a:off x="105" y="279"/>
                  <a:ext cx="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29" name="Group 337"/>
              <xdr:cNvGrpSpPr>
                <a:grpSpLocks/>
              </xdr:cNvGrpSpPr>
            </xdr:nvGrpSpPr>
            <xdr:grpSpPr>
              <a:xfrm>
                <a:off x="69" y="291"/>
                <a:ext cx="288" cy="178"/>
                <a:chOff x="69" y="291"/>
                <a:chExt cx="288" cy="178"/>
              </a:xfrm>
              <a:solidFill>
                <a:srgbClr val="FFFFFF"/>
              </a:solidFill>
            </xdr:grpSpPr>
            <xdr:grpSp>
              <xdr:nvGrpSpPr>
                <xdr:cNvPr id="30" name="Group 334"/>
                <xdr:cNvGrpSpPr>
                  <a:grpSpLocks/>
                </xdr:cNvGrpSpPr>
              </xdr:nvGrpSpPr>
              <xdr:grpSpPr>
                <a:xfrm>
                  <a:off x="106" y="291"/>
                  <a:ext cx="251" cy="22"/>
                  <a:chOff x="106" y="291"/>
                  <a:chExt cx="251" cy="22"/>
                </a:xfrm>
                <a:solidFill>
                  <a:srgbClr val="FFFFFF"/>
                </a:solidFill>
              </xdr:grpSpPr>
              <xdr:sp>
                <xdr:nvSpPr>
                  <xdr:cNvPr id="31" name="Line 230"/>
                  <xdr:cNvSpPr>
                    <a:spLocks/>
                  </xdr:cNvSpPr>
                </xdr:nvSpPr>
                <xdr:spPr>
                  <a:xfrm>
                    <a:off x="106" y="305"/>
                    <a:ext cx="23" cy="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2" name="Line 231"/>
                  <xdr:cNvSpPr>
                    <a:spLocks/>
                  </xdr:cNvSpPr>
                </xdr:nvSpPr>
                <xdr:spPr>
                  <a:xfrm>
                    <a:off x="129" y="313"/>
                    <a:ext cx="32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3" name="Line 232"/>
                  <xdr:cNvSpPr>
                    <a:spLocks/>
                  </xdr:cNvSpPr>
                </xdr:nvSpPr>
                <xdr:spPr>
                  <a:xfrm flipV="1">
                    <a:off x="160" y="306"/>
                    <a:ext cx="17" cy="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4" name="Line 233"/>
                  <xdr:cNvSpPr>
                    <a:spLocks/>
                  </xdr:cNvSpPr>
                </xdr:nvSpPr>
                <xdr:spPr>
                  <a:xfrm>
                    <a:off x="177" y="306"/>
                    <a:ext cx="9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5" name="Line 234"/>
                  <xdr:cNvSpPr>
                    <a:spLocks/>
                  </xdr:cNvSpPr>
                </xdr:nvSpPr>
                <xdr:spPr>
                  <a:xfrm>
                    <a:off x="267" y="306"/>
                    <a:ext cx="18" cy="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6" name="Line 235"/>
                  <xdr:cNvSpPr>
                    <a:spLocks/>
                  </xdr:cNvSpPr>
                </xdr:nvSpPr>
                <xdr:spPr>
                  <a:xfrm>
                    <a:off x="284" y="313"/>
                    <a:ext cx="32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7" name="Line 236"/>
                  <xdr:cNvSpPr>
                    <a:spLocks/>
                  </xdr:cNvSpPr>
                </xdr:nvSpPr>
                <xdr:spPr>
                  <a:xfrm flipV="1">
                    <a:off x="315" y="306"/>
                    <a:ext cx="17" cy="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8" name="Line 237"/>
                  <xdr:cNvSpPr>
                    <a:spLocks/>
                  </xdr:cNvSpPr>
                </xdr:nvSpPr>
                <xdr:spPr>
                  <a:xfrm>
                    <a:off x="332" y="306"/>
                    <a:ext cx="2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39" name="Line 239"/>
                  <xdr:cNvSpPr>
                    <a:spLocks/>
                  </xdr:cNvSpPr>
                </xdr:nvSpPr>
                <xdr:spPr>
                  <a:xfrm>
                    <a:off x="124" y="291"/>
                    <a:ext cx="23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0" name="Group 336"/>
                <xdr:cNvGrpSpPr>
                  <a:grpSpLocks/>
                </xdr:cNvGrpSpPr>
              </xdr:nvGrpSpPr>
              <xdr:grpSpPr>
                <a:xfrm>
                  <a:off x="130" y="312"/>
                  <a:ext cx="184" cy="148"/>
                  <a:chOff x="130" y="312"/>
                  <a:chExt cx="184" cy="148"/>
                </a:xfrm>
                <a:solidFill>
                  <a:srgbClr val="FFFFFF"/>
                </a:solidFill>
              </xdr:grpSpPr>
              <xdr:grpSp>
                <xdr:nvGrpSpPr>
                  <xdr:cNvPr id="41" name="Group 204"/>
                  <xdr:cNvGrpSpPr>
                    <a:grpSpLocks/>
                  </xdr:cNvGrpSpPr>
                </xdr:nvGrpSpPr>
                <xdr:grpSpPr>
                  <a:xfrm>
                    <a:off x="130" y="312"/>
                    <a:ext cx="184" cy="108"/>
                    <a:chOff x="131" y="160"/>
                    <a:chExt cx="184" cy="108"/>
                  </a:xfrm>
                  <a:solidFill>
                    <a:srgbClr val="FFFFFF"/>
                  </a:solidFill>
                </xdr:grpSpPr>
                <xdr:grpSp>
                  <xdr:nvGrpSpPr>
                    <xdr:cNvPr id="42" name="Group 205"/>
                    <xdr:cNvGrpSpPr>
                      <a:grpSpLocks/>
                    </xdr:cNvGrpSpPr>
                  </xdr:nvGrpSpPr>
                  <xdr:grpSpPr>
                    <a:xfrm>
                      <a:off x="131" y="160"/>
                      <a:ext cx="30" cy="108"/>
                      <a:chOff x="131" y="160"/>
                      <a:chExt cx="30" cy="10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3" name="Line 206"/>
                      <xdr:cNvSpPr>
                        <a:spLocks/>
                      </xdr:cNvSpPr>
                    </xdr:nvSpPr>
                    <xdr:spPr>
                      <a:xfrm>
                        <a:off x="131" y="160"/>
                        <a:ext cx="30" cy="0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4" name="Line 207"/>
                      <xdr:cNvSpPr>
                        <a:spLocks/>
                      </xdr:cNvSpPr>
                    </xdr:nvSpPr>
                    <xdr:spPr>
                      <a:xfrm>
                        <a:off x="146" y="160"/>
                        <a:ext cx="0" cy="108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5" name="Line 208"/>
                      <xdr:cNvSpPr>
                        <a:spLocks/>
                      </xdr:cNvSpPr>
                    </xdr:nvSpPr>
                    <xdr:spPr>
                      <a:xfrm>
                        <a:off x="131" y="268"/>
                        <a:ext cx="30" cy="0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6" name="Group 209"/>
                    <xdr:cNvGrpSpPr>
                      <a:grpSpLocks/>
                    </xdr:cNvGrpSpPr>
                  </xdr:nvGrpSpPr>
                  <xdr:grpSpPr>
                    <a:xfrm>
                      <a:off x="285" y="160"/>
                      <a:ext cx="30" cy="108"/>
                      <a:chOff x="131" y="160"/>
                      <a:chExt cx="30" cy="10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7" name="Line 210"/>
                      <xdr:cNvSpPr>
                        <a:spLocks/>
                      </xdr:cNvSpPr>
                    </xdr:nvSpPr>
                    <xdr:spPr>
                      <a:xfrm>
                        <a:off x="131" y="160"/>
                        <a:ext cx="30" cy="0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8" name="Line 211"/>
                      <xdr:cNvSpPr>
                        <a:spLocks/>
                      </xdr:cNvSpPr>
                    </xdr:nvSpPr>
                    <xdr:spPr>
                      <a:xfrm>
                        <a:off x="146" y="160"/>
                        <a:ext cx="0" cy="108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9" name="Line 212"/>
                      <xdr:cNvSpPr>
                        <a:spLocks/>
                      </xdr:cNvSpPr>
                    </xdr:nvSpPr>
                    <xdr:spPr>
                      <a:xfrm>
                        <a:off x="131" y="268"/>
                        <a:ext cx="30" cy="0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</xdr:grpSp>
              <xdr:sp>
                <xdr:nvSpPr>
                  <xdr:cNvPr id="50" name="Line 250"/>
                  <xdr:cNvSpPr>
                    <a:spLocks/>
                  </xdr:cNvSpPr>
                </xdr:nvSpPr>
                <xdr:spPr>
                  <a:xfrm flipH="1">
                    <a:off x="160" y="419"/>
                    <a:ext cx="0" cy="4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Dot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51" name="Line 251"/>
                  <xdr:cNvSpPr>
                    <a:spLocks/>
                  </xdr:cNvSpPr>
                </xdr:nvSpPr>
                <xdr:spPr>
                  <a:xfrm flipH="1">
                    <a:off x="314" y="419"/>
                    <a:ext cx="0" cy="4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lgDashDot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52" name="Group 335"/>
                <xdr:cNvGrpSpPr>
                  <a:grpSpLocks/>
                </xdr:cNvGrpSpPr>
              </xdr:nvGrpSpPr>
              <xdr:grpSpPr>
                <a:xfrm>
                  <a:off x="69" y="403"/>
                  <a:ext cx="288" cy="66"/>
                  <a:chOff x="69" y="403"/>
                  <a:chExt cx="288" cy="66"/>
                </a:xfrm>
                <a:solidFill>
                  <a:srgbClr val="FFFFFF"/>
                </a:solidFill>
              </xdr:grpSpPr>
              <xdr:sp>
                <xdr:nvSpPr>
                  <xdr:cNvPr id="53" name="Oval 183"/>
                  <xdr:cNvSpPr>
                    <a:spLocks/>
                  </xdr:cNvSpPr>
                </xdr:nvSpPr>
                <xdr:spPr>
                  <a:xfrm>
                    <a:off x="312" y="460"/>
                    <a:ext cx="3" cy="3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54" name="Oval 184"/>
                  <xdr:cNvSpPr>
                    <a:spLocks/>
                  </xdr:cNvSpPr>
                </xdr:nvSpPr>
                <xdr:spPr>
                  <a:xfrm>
                    <a:off x="158" y="459"/>
                    <a:ext cx="3" cy="3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grpSp>
                <xdr:nvGrpSpPr>
                  <xdr:cNvPr id="55" name="Group 255"/>
                  <xdr:cNvGrpSpPr>
                    <a:grpSpLocks/>
                  </xdr:cNvGrpSpPr>
                </xdr:nvGrpSpPr>
                <xdr:grpSpPr>
                  <a:xfrm>
                    <a:off x="69" y="403"/>
                    <a:ext cx="288" cy="66"/>
                    <a:chOff x="58" y="254"/>
                    <a:chExt cx="288" cy="66"/>
                  </a:xfrm>
                  <a:solidFill>
                    <a:srgbClr val="FFFFFF"/>
                  </a:solidFill>
                </xdr:grpSpPr>
                <xdr:grpSp>
                  <xdr:nvGrpSpPr>
                    <xdr:cNvPr id="56" name="Group 256"/>
                    <xdr:cNvGrpSpPr>
                      <a:grpSpLocks/>
                    </xdr:cNvGrpSpPr>
                  </xdr:nvGrpSpPr>
                  <xdr:grpSpPr>
                    <a:xfrm>
                      <a:off x="76" y="254"/>
                      <a:ext cx="6" cy="62"/>
                      <a:chOff x="76" y="254"/>
                      <a:chExt cx="6" cy="6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7" name="Group 257"/>
                      <xdr:cNvGrpSpPr>
                        <a:grpSpLocks/>
                      </xdr:cNvGrpSpPr>
                    </xdr:nvGrpSpPr>
                    <xdr:grpSpPr>
                      <a:xfrm>
                        <a:off x="76" y="254"/>
                        <a:ext cx="3" cy="62"/>
                        <a:chOff x="665" y="251"/>
                        <a:chExt cx="3" cy="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Line 258"/>
                        <xdr:cNvSpPr>
                          <a:spLocks/>
                        </xdr:cNvSpPr>
                      </xdr:nvSpPr>
                      <xdr:spPr>
                        <a:xfrm>
                          <a:off x="665" y="251"/>
                          <a:ext cx="3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9" name="Line 259"/>
                        <xdr:cNvSpPr>
                          <a:spLocks/>
                        </xdr:cNvSpPr>
                      </xdr:nvSpPr>
                      <xdr:spPr>
                        <a:xfrm>
                          <a:off x="668" y="251"/>
                          <a:ext cx="0" cy="5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0" name="Line 260"/>
                        <xdr:cNvSpPr>
                          <a:spLocks/>
                        </xdr:cNvSpPr>
                      </xdr:nvSpPr>
                      <xdr:spPr>
                        <a:xfrm>
                          <a:off x="665" y="251"/>
                          <a:ext cx="0" cy="5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1" name="Line 261"/>
                        <xdr:cNvSpPr>
                          <a:spLocks/>
                        </xdr:cNvSpPr>
                      </xdr:nvSpPr>
                      <xdr:spPr>
                        <a:xfrm>
                          <a:off x="665" y="307"/>
                          <a:ext cx="0" cy="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2" name="Line 262"/>
                        <xdr:cNvSpPr>
                          <a:spLocks/>
                        </xdr:cNvSpPr>
                      </xdr:nvSpPr>
                      <xdr:spPr>
                        <a:xfrm>
                          <a:off x="665" y="313"/>
                          <a:ext cx="3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3" name="Line 263"/>
                        <xdr:cNvSpPr>
                          <a:spLocks/>
                        </xdr:cNvSpPr>
                      </xdr:nvSpPr>
                      <xdr:spPr>
                        <a:xfrm>
                          <a:off x="668" y="308"/>
                          <a:ext cx="0" cy="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64" name="Oval 264"/>
                      <xdr:cNvSpPr>
                        <a:spLocks/>
                      </xdr:cNvSpPr>
                    </xdr:nvSpPr>
                    <xdr:spPr>
                      <a:xfrm>
                        <a:off x="79" y="255"/>
                        <a:ext cx="3" cy="3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5" name="Oval 265"/>
                      <xdr:cNvSpPr>
                        <a:spLocks/>
                      </xdr:cNvSpPr>
                    </xdr:nvSpPr>
                    <xdr:spPr>
                      <a:xfrm>
                        <a:off x="79" y="280"/>
                        <a:ext cx="3" cy="3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6" name="Oval 266"/>
                      <xdr:cNvSpPr>
                        <a:spLocks/>
                      </xdr:cNvSpPr>
                    </xdr:nvSpPr>
                    <xdr:spPr>
                      <a:xfrm>
                        <a:off x="79" y="304"/>
                        <a:ext cx="3" cy="3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67" name="Group 267"/>
                    <xdr:cNvGrpSpPr>
                      <a:grpSpLocks/>
                    </xdr:cNvGrpSpPr>
                  </xdr:nvGrpSpPr>
                  <xdr:grpSpPr>
                    <a:xfrm>
                      <a:off x="58" y="307"/>
                      <a:ext cx="288" cy="3"/>
                      <a:chOff x="58" y="307"/>
                      <a:chExt cx="288" cy="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68" name="Line 268"/>
                      <xdr:cNvSpPr>
                        <a:spLocks/>
                      </xdr:cNvSpPr>
                    </xdr:nvSpPr>
                    <xdr:spPr>
                      <a:xfrm>
                        <a:off x="58" y="307"/>
                        <a:ext cx="0" cy="3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9" name="Line 269"/>
                      <xdr:cNvSpPr>
                        <a:spLocks/>
                      </xdr:cNvSpPr>
                    </xdr:nvSpPr>
                    <xdr:spPr>
                      <a:xfrm>
                        <a:off x="58" y="307"/>
                        <a:ext cx="288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0" name="Line 270"/>
                      <xdr:cNvSpPr>
                        <a:spLocks/>
                      </xdr:cNvSpPr>
                    </xdr:nvSpPr>
                    <xdr:spPr>
                      <a:xfrm flipH="1" flipV="1">
                        <a:off x="58" y="310"/>
                        <a:ext cx="288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71" name="Group 271"/>
                    <xdr:cNvGrpSpPr>
                      <a:grpSpLocks/>
                    </xdr:cNvGrpSpPr>
                  </xdr:nvGrpSpPr>
                  <xdr:grpSpPr>
                    <a:xfrm>
                      <a:off x="79" y="304"/>
                      <a:ext cx="267" cy="16"/>
                      <a:chOff x="79" y="304"/>
                      <a:chExt cx="267" cy="16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72" name="Group 272"/>
                      <xdr:cNvGrpSpPr>
                        <a:grpSpLocks/>
                      </xdr:cNvGrpSpPr>
                    </xdr:nvGrpSpPr>
                    <xdr:grpSpPr>
                      <a:xfrm>
                        <a:off x="79" y="310"/>
                        <a:ext cx="266" cy="10"/>
                        <a:chOff x="79" y="310"/>
                        <a:chExt cx="266" cy="10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73" name="AutoShape 273"/>
                        <xdr:cNvSpPr>
                          <a:spLocks/>
                        </xdr:cNvSpPr>
                      </xdr:nvSpPr>
                      <xdr:spPr>
                        <a:xfrm>
                          <a:off x="303" y="311"/>
                          <a:ext cx="42" cy="9"/>
                        </a:xfrm>
                        <a:custGeom>
                          <a:pathLst>
                            <a:path h="9" w="42">
                              <a:moveTo>
                                <a:pt x="0" y="0"/>
                              </a:moveTo>
                              <a:lnTo>
                                <a:pt x="9" y="3"/>
                              </a:lnTo>
                              <a:lnTo>
                                <a:pt x="20" y="6"/>
                              </a:lnTo>
                              <a:lnTo>
                                <a:pt x="31" y="8"/>
                              </a:lnTo>
                              <a:lnTo>
                                <a:pt x="42" y="9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4" name="AutoShape 274"/>
                        <xdr:cNvSpPr>
                          <a:spLocks/>
                        </xdr:cNvSpPr>
                      </xdr:nvSpPr>
                      <xdr:spPr>
                        <a:xfrm>
                          <a:off x="150" y="311"/>
                          <a:ext cx="152" cy="8"/>
                        </a:xfrm>
                        <a:custGeom>
                          <a:pathLst>
                            <a:path h="8" w="152">
                              <a:moveTo>
                                <a:pt x="0" y="0"/>
                              </a:moveTo>
                              <a:lnTo>
                                <a:pt x="32" y="6"/>
                              </a:lnTo>
                              <a:lnTo>
                                <a:pt x="60" y="8"/>
                              </a:lnTo>
                              <a:lnTo>
                                <a:pt x="92" y="8"/>
                              </a:lnTo>
                              <a:lnTo>
                                <a:pt x="124" y="5"/>
                              </a:lnTo>
                              <a:lnTo>
                                <a:pt x="152" y="0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5" name="AutoShape 275"/>
                        <xdr:cNvSpPr>
                          <a:spLocks/>
                        </xdr:cNvSpPr>
                      </xdr:nvSpPr>
                      <xdr:spPr>
                        <a:xfrm>
                          <a:off x="79" y="310"/>
                          <a:ext cx="69" cy="7"/>
                        </a:xfrm>
                        <a:custGeom>
                          <a:pathLst>
                            <a:path h="7" w="69">
                              <a:moveTo>
                                <a:pt x="0" y="0"/>
                              </a:moveTo>
                              <a:lnTo>
                                <a:pt x="17" y="6"/>
                              </a:lnTo>
                              <a:lnTo>
                                <a:pt x="35" y="7"/>
                              </a:lnTo>
                              <a:lnTo>
                                <a:pt x="54" y="5"/>
                              </a:lnTo>
                              <a:lnTo>
                                <a:pt x="69" y="0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76" name="Group 276"/>
                      <xdr:cNvGrpSpPr>
                        <a:grpSpLocks/>
                      </xdr:cNvGrpSpPr>
                    </xdr:nvGrpSpPr>
                    <xdr:grpSpPr>
                      <a:xfrm>
                        <a:off x="83" y="304"/>
                        <a:ext cx="263" cy="3"/>
                        <a:chOff x="83" y="304"/>
                        <a:chExt cx="263" cy="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77" name="Line 277"/>
                        <xdr:cNvSpPr>
                          <a:spLocks/>
                        </xdr:cNvSpPr>
                      </xdr:nvSpPr>
                      <xdr:spPr>
                        <a:xfrm>
                          <a:off x="83" y="304"/>
                          <a:ext cx="263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8" name="Line 278"/>
                        <xdr:cNvSpPr>
                          <a:spLocks/>
                        </xdr:cNvSpPr>
                      </xdr:nvSpPr>
                      <xdr:spPr>
                        <a:xfrm>
                          <a:off x="106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9" name="Line 279"/>
                        <xdr:cNvSpPr>
                          <a:spLocks/>
                        </xdr:cNvSpPr>
                      </xdr:nvSpPr>
                      <xdr:spPr>
                        <a:xfrm>
                          <a:off x="131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0" name="Line 280"/>
                        <xdr:cNvSpPr>
                          <a:spLocks/>
                        </xdr:cNvSpPr>
                      </xdr:nvSpPr>
                      <xdr:spPr>
                        <a:xfrm>
                          <a:off x="156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1" name="Line 281"/>
                        <xdr:cNvSpPr>
                          <a:spLocks/>
                        </xdr:cNvSpPr>
                      </xdr:nvSpPr>
                      <xdr:spPr>
                        <a:xfrm>
                          <a:off x="181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2" name="Line 282"/>
                        <xdr:cNvSpPr>
                          <a:spLocks/>
                        </xdr:cNvSpPr>
                      </xdr:nvSpPr>
                      <xdr:spPr>
                        <a:xfrm>
                          <a:off x="206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3" name="Line 283"/>
                        <xdr:cNvSpPr>
                          <a:spLocks/>
                        </xdr:cNvSpPr>
                      </xdr:nvSpPr>
                      <xdr:spPr>
                        <a:xfrm>
                          <a:off x="231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4" name="Line 284"/>
                        <xdr:cNvSpPr>
                          <a:spLocks/>
                        </xdr:cNvSpPr>
                      </xdr:nvSpPr>
                      <xdr:spPr>
                        <a:xfrm>
                          <a:off x="256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5" name="Line 285"/>
                        <xdr:cNvSpPr>
                          <a:spLocks/>
                        </xdr:cNvSpPr>
                      </xdr:nvSpPr>
                      <xdr:spPr>
                        <a:xfrm>
                          <a:off x="281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6" name="Line 286"/>
                        <xdr:cNvSpPr>
                          <a:spLocks/>
                        </xdr:cNvSpPr>
                      </xdr:nvSpPr>
                      <xdr:spPr>
                        <a:xfrm>
                          <a:off x="306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7" name="Line 287"/>
                        <xdr:cNvSpPr>
                          <a:spLocks/>
                        </xdr:cNvSpPr>
                      </xdr:nvSpPr>
                      <xdr:spPr>
                        <a:xfrm>
                          <a:off x="331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8" name="Line 288"/>
                        <xdr:cNvSpPr>
                          <a:spLocks/>
                        </xdr:cNvSpPr>
                      </xdr:nvSpPr>
                      <xdr:spPr>
                        <a:xfrm>
                          <a:off x="83" y="304"/>
                          <a:ext cx="0" cy="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明朝"/>
                              <a:ea typeface="明朝"/>
                              <a:cs typeface="明朝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</xdr:grpSp>
        </xdr:grpSp>
        <xdr:grpSp>
          <xdr:nvGrpSpPr>
            <xdr:cNvPr id="89" name="Group 353"/>
            <xdr:cNvGrpSpPr>
              <a:grpSpLocks/>
            </xdr:cNvGrpSpPr>
          </xdr:nvGrpSpPr>
          <xdr:grpSpPr>
            <a:xfrm>
              <a:off x="352" y="265"/>
              <a:ext cx="331" cy="223"/>
              <a:chOff x="352" y="265"/>
              <a:chExt cx="331" cy="223"/>
            </a:xfrm>
            <a:solidFill>
              <a:srgbClr val="FFFFFF"/>
            </a:solidFill>
          </xdr:grpSpPr>
          <xdr:grpSp>
            <xdr:nvGrpSpPr>
              <xdr:cNvPr id="90" name="Group 186"/>
              <xdr:cNvGrpSpPr>
                <a:grpSpLocks/>
              </xdr:cNvGrpSpPr>
            </xdr:nvGrpSpPr>
            <xdr:grpSpPr>
              <a:xfrm>
                <a:off x="352" y="265"/>
                <a:ext cx="30" cy="223"/>
                <a:chOff x="341" y="116"/>
                <a:chExt cx="30" cy="223"/>
              </a:xfrm>
              <a:solidFill>
                <a:srgbClr val="FFFFFF"/>
              </a:solidFill>
            </xdr:grpSpPr>
            <xdr:grpSp>
              <xdr:nvGrpSpPr>
                <xdr:cNvPr id="91" name="Group 187"/>
                <xdr:cNvGrpSpPr>
                  <a:grpSpLocks/>
                </xdr:cNvGrpSpPr>
              </xdr:nvGrpSpPr>
              <xdr:grpSpPr>
                <a:xfrm>
                  <a:off x="341" y="116"/>
                  <a:ext cx="11" cy="221"/>
                  <a:chOff x="353" y="115"/>
                  <a:chExt cx="11" cy="197"/>
                </a:xfrm>
                <a:solidFill>
                  <a:srgbClr val="FFFFFF"/>
                </a:solidFill>
              </xdr:grpSpPr>
              <xdr:sp>
                <xdr:nvSpPr>
                  <xdr:cNvPr id="92" name="Line 188"/>
                  <xdr:cNvSpPr>
                    <a:spLocks/>
                  </xdr:cNvSpPr>
                </xdr:nvSpPr>
                <xdr:spPr>
                  <a:xfrm>
                    <a:off x="359" y="115"/>
                    <a:ext cx="0" cy="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93" name="Line 189"/>
                  <xdr:cNvSpPr>
                    <a:spLocks/>
                  </xdr:cNvSpPr>
                </xdr:nvSpPr>
                <xdr:spPr>
                  <a:xfrm>
                    <a:off x="358" y="217"/>
                    <a:ext cx="0" cy="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grpSp>
                <xdr:nvGrpSpPr>
                  <xdr:cNvPr id="94" name="Group 190"/>
                  <xdr:cNvGrpSpPr>
                    <a:grpSpLocks/>
                  </xdr:cNvGrpSpPr>
                </xdr:nvGrpSpPr>
                <xdr:grpSpPr>
                  <a:xfrm>
                    <a:off x="353" y="210"/>
                    <a:ext cx="11" cy="7"/>
                    <a:chOff x="353" y="210"/>
                    <a:chExt cx="11" cy="7"/>
                  </a:xfrm>
                  <a:solidFill>
                    <a:srgbClr val="FFFFFF"/>
                  </a:solidFill>
                </xdr:grpSpPr>
                <xdr:sp>
                  <xdr:nvSpPr>
                    <xdr:cNvPr id="95" name="Line 191"/>
                    <xdr:cNvSpPr>
                      <a:spLocks/>
                    </xdr:cNvSpPr>
                  </xdr:nvSpPr>
                  <xdr:spPr>
                    <a:xfrm>
                      <a:off x="359" y="210"/>
                      <a:ext cx="5" cy="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96" name="Line 192"/>
                    <xdr:cNvSpPr>
                      <a:spLocks/>
                    </xdr:cNvSpPr>
                  </xdr:nvSpPr>
                  <xdr:spPr>
                    <a:xfrm flipH="1" flipV="1">
                      <a:off x="353" y="214"/>
                      <a:ext cx="11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97" name="Line 193"/>
                    <xdr:cNvSpPr>
                      <a:spLocks/>
                    </xdr:cNvSpPr>
                  </xdr:nvSpPr>
                  <xdr:spPr>
                    <a:xfrm>
                      <a:off x="353" y="214"/>
                      <a:ext cx="5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98" name="Group 194"/>
                <xdr:cNvGrpSpPr>
                  <a:grpSpLocks/>
                </xdr:cNvGrpSpPr>
              </xdr:nvGrpSpPr>
              <xdr:grpSpPr>
                <a:xfrm>
                  <a:off x="360" y="118"/>
                  <a:ext cx="11" cy="221"/>
                  <a:chOff x="353" y="115"/>
                  <a:chExt cx="11" cy="197"/>
                </a:xfrm>
                <a:solidFill>
                  <a:srgbClr val="FFFFFF"/>
                </a:solidFill>
              </xdr:grpSpPr>
              <xdr:sp>
                <xdr:nvSpPr>
                  <xdr:cNvPr id="99" name="Line 195"/>
                  <xdr:cNvSpPr>
                    <a:spLocks/>
                  </xdr:cNvSpPr>
                </xdr:nvSpPr>
                <xdr:spPr>
                  <a:xfrm>
                    <a:off x="359" y="115"/>
                    <a:ext cx="0" cy="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00" name="Line 196"/>
                  <xdr:cNvSpPr>
                    <a:spLocks/>
                  </xdr:cNvSpPr>
                </xdr:nvSpPr>
                <xdr:spPr>
                  <a:xfrm>
                    <a:off x="358" y="217"/>
                    <a:ext cx="0" cy="9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grpSp>
                <xdr:nvGrpSpPr>
                  <xdr:cNvPr id="101" name="Group 197"/>
                  <xdr:cNvGrpSpPr>
                    <a:grpSpLocks/>
                  </xdr:cNvGrpSpPr>
                </xdr:nvGrpSpPr>
                <xdr:grpSpPr>
                  <a:xfrm>
                    <a:off x="353" y="210"/>
                    <a:ext cx="11" cy="7"/>
                    <a:chOff x="353" y="210"/>
                    <a:chExt cx="11" cy="7"/>
                  </a:xfrm>
                  <a:solidFill>
                    <a:srgbClr val="FFFFFF"/>
                  </a:solidFill>
                </xdr:grpSpPr>
                <xdr:sp>
                  <xdr:nvSpPr>
                    <xdr:cNvPr id="102" name="Line 198"/>
                    <xdr:cNvSpPr>
                      <a:spLocks/>
                    </xdr:cNvSpPr>
                  </xdr:nvSpPr>
                  <xdr:spPr>
                    <a:xfrm>
                      <a:off x="359" y="210"/>
                      <a:ext cx="5" cy="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03" name="Line 199"/>
                    <xdr:cNvSpPr>
                      <a:spLocks/>
                    </xdr:cNvSpPr>
                  </xdr:nvSpPr>
                  <xdr:spPr>
                    <a:xfrm flipH="1" flipV="1">
                      <a:off x="353" y="214"/>
                      <a:ext cx="11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04" name="Line 200"/>
                    <xdr:cNvSpPr>
                      <a:spLocks/>
                    </xdr:cNvSpPr>
                  </xdr:nvSpPr>
                  <xdr:spPr>
                    <a:xfrm>
                      <a:off x="353" y="214"/>
                      <a:ext cx="5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</xdr:grpSp>
          <xdr:grpSp>
            <xdr:nvGrpSpPr>
              <xdr:cNvPr id="105" name="Group 351"/>
              <xdr:cNvGrpSpPr>
                <a:grpSpLocks/>
              </xdr:cNvGrpSpPr>
            </xdr:nvGrpSpPr>
            <xdr:grpSpPr>
              <a:xfrm>
                <a:off x="377" y="279"/>
                <a:ext cx="271" cy="34"/>
                <a:chOff x="377" y="279"/>
                <a:chExt cx="271" cy="34"/>
              </a:xfrm>
              <a:solidFill>
                <a:srgbClr val="FFFFFF"/>
              </a:solidFill>
            </xdr:grpSpPr>
            <xdr:sp>
              <xdr:nvSpPr>
                <xdr:cNvPr id="106" name="Line 215"/>
                <xdr:cNvSpPr>
                  <a:spLocks/>
                </xdr:cNvSpPr>
              </xdr:nvSpPr>
              <xdr:spPr>
                <a:xfrm>
                  <a:off x="377" y="291"/>
                  <a:ext cx="25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7" name="Line 217"/>
                <xdr:cNvSpPr>
                  <a:spLocks/>
                </xdr:cNvSpPr>
              </xdr:nvSpPr>
              <xdr:spPr>
                <a:xfrm>
                  <a:off x="629" y="279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8" name="Line 218"/>
                <xdr:cNvSpPr>
                  <a:spLocks/>
                </xdr:cNvSpPr>
              </xdr:nvSpPr>
              <xdr:spPr>
                <a:xfrm>
                  <a:off x="648" y="279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09" name="Line 219"/>
                <xdr:cNvSpPr>
                  <a:spLocks/>
                </xdr:cNvSpPr>
              </xdr:nvSpPr>
              <xdr:spPr>
                <a:xfrm flipH="1">
                  <a:off x="624" y="306"/>
                  <a:ext cx="23" cy="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0" name="Line 220"/>
                <xdr:cNvSpPr>
                  <a:spLocks/>
                </xdr:cNvSpPr>
              </xdr:nvSpPr>
              <xdr:spPr>
                <a:xfrm flipH="1">
                  <a:off x="593" y="313"/>
                  <a:ext cx="3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1" name="Line 221"/>
                <xdr:cNvSpPr>
                  <a:spLocks/>
                </xdr:cNvSpPr>
              </xdr:nvSpPr>
              <xdr:spPr>
                <a:xfrm flipH="1" flipV="1">
                  <a:off x="576" y="306"/>
                  <a:ext cx="17" cy="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2" name="Line 222"/>
                <xdr:cNvSpPr>
                  <a:spLocks/>
                </xdr:cNvSpPr>
              </xdr:nvSpPr>
              <xdr:spPr>
                <a:xfrm flipH="1">
                  <a:off x="487" y="306"/>
                  <a:ext cx="8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3" name="Line 223"/>
                <xdr:cNvSpPr>
                  <a:spLocks/>
                </xdr:cNvSpPr>
              </xdr:nvSpPr>
              <xdr:spPr>
                <a:xfrm flipH="1">
                  <a:off x="469" y="306"/>
                  <a:ext cx="18" cy="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4" name="Line 224"/>
                <xdr:cNvSpPr>
                  <a:spLocks/>
                </xdr:cNvSpPr>
              </xdr:nvSpPr>
              <xdr:spPr>
                <a:xfrm flipH="1">
                  <a:off x="439" y="313"/>
                  <a:ext cx="3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5" name="Line 225"/>
                <xdr:cNvSpPr>
                  <a:spLocks/>
                </xdr:cNvSpPr>
              </xdr:nvSpPr>
              <xdr:spPr>
                <a:xfrm flipH="1" flipV="1">
                  <a:off x="422" y="306"/>
                  <a:ext cx="17" cy="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16" name="Line 226"/>
                <xdr:cNvSpPr>
                  <a:spLocks/>
                </xdr:cNvSpPr>
              </xdr:nvSpPr>
              <xdr:spPr>
                <a:xfrm flipH="1">
                  <a:off x="377" y="306"/>
                  <a:ext cx="4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117" name="Group 352"/>
              <xdr:cNvGrpSpPr>
                <a:grpSpLocks/>
              </xdr:cNvGrpSpPr>
            </xdr:nvGrpSpPr>
            <xdr:grpSpPr>
              <a:xfrm>
                <a:off x="439" y="312"/>
                <a:ext cx="184" cy="149"/>
                <a:chOff x="439" y="312"/>
                <a:chExt cx="184" cy="149"/>
              </a:xfrm>
              <a:solidFill>
                <a:srgbClr val="FFFFFF"/>
              </a:solidFill>
            </xdr:grpSpPr>
            <xdr:grpSp>
              <xdr:nvGrpSpPr>
                <xdr:cNvPr id="118" name="Group 240"/>
                <xdr:cNvGrpSpPr>
                  <a:grpSpLocks/>
                </xdr:cNvGrpSpPr>
              </xdr:nvGrpSpPr>
              <xdr:grpSpPr>
                <a:xfrm>
                  <a:off x="439" y="312"/>
                  <a:ext cx="30" cy="108"/>
                  <a:chOff x="131" y="160"/>
                  <a:chExt cx="30" cy="108"/>
                </a:xfrm>
                <a:solidFill>
                  <a:srgbClr val="FFFFFF"/>
                </a:solidFill>
              </xdr:grpSpPr>
              <xdr:sp>
                <xdr:nvSpPr>
                  <xdr:cNvPr id="119" name="Line 241"/>
                  <xdr:cNvSpPr>
                    <a:spLocks/>
                  </xdr:cNvSpPr>
                </xdr:nvSpPr>
                <xdr:spPr>
                  <a:xfrm>
                    <a:off x="131" y="160"/>
                    <a:ext cx="3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20" name="Line 242"/>
                  <xdr:cNvSpPr>
                    <a:spLocks/>
                  </xdr:cNvSpPr>
                </xdr:nvSpPr>
                <xdr:spPr>
                  <a:xfrm>
                    <a:off x="146" y="160"/>
                    <a:ext cx="0" cy="108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21" name="Line 243"/>
                  <xdr:cNvSpPr>
                    <a:spLocks/>
                  </xdr:cNvSpPr>
                </xdr:nvSpPr>
                <xdr:spPr>
                  <a:xfrm>
                    <a:off x="131" y="268"/>
                    <a:ext cx="3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22" name="Group 244"/>
                <xdr:cNvGrpSpPr>
                  <a:grpSpLocks/>
                </xdr:cNvGrpSpPr>
              </xdr:nvGrpSpPr>
              <xdr:grpSpPr>
                <a:xfrm>
                  <a:off x="593" y="312"/>
                  <a:ext cx="30" cy="108"/>
                  <a:chOff x="131" y="160"/>
                  <a:chExt cx="30" cy="108"/>
                </a:xfrm>
                <a:solidFill>
                  <a:srgbClr val="FFFFFF"/>
                </a:solidFill>
              </xdr:grpSpPr>
              <xdr:sp>
                <xdr:nvSpPr>
                  <xdr:cNvPr id="123" name="Line 245"/>
                  <xdr:cNvSpPr>
                    <a:spLocks/>
                  </xdr:cNvSpPr>
                </xdr:nvSpPr>
                <xdr:spPr>
                  <a:xfrm>
                    <a:off x="131" y="160"/>
                    <a:ext cx="3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24" name="Line 246"/>
                  <xdr:cNvSpPr>
                    <a:spLocks/>
                  </xdr:cNvSpPr>
                </xdr:nvSpPr>
                <xdr:spPr>
                  <a:xfrm>
                    <a:off x="146" y="160"/>
                    <a:ext cx="0" cy="108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sp>
                <xdr:nvSpPr>
                  <xdr:cNvPr id="125" name="Line 247"/>
                  <xdr:cNvSpPr>
                    <a:spLocks/>
                  </xdr:cNvSpPr>
                </xdr:nvSpPr>
                <xdr:spPr>
                  <a:xfrm>
                    <a:off x="131" y="268"/>
                    <a:ext cx="3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126" name="Line 252"/>
                <xdr:cNvSpPr>
                  <a:spLocks/>
                </xdr:cNvSpPr>
              </xdr:nvSpPr>
              <xdr:spPr>
                <a:xfrm flipH="1">
                  <a:off x="439" y="420"/>
                  <a:ext cx="0" cy="4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  <xdr:sp>
              <xdr:nvSpPr>
                <xdr:cNvPr id="127" name="Line 253"/>
                <xdr:cNvSpPr>
                  <a:spLocks/>
                </xdr:cNvSpPr>
              </xdr:nvSpPr>
              <xdr:spPr>
                <a:xfrm flipH="1">
                  <a:off x="593" y="420"/>
                  <a:ext cx="0" cy="4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明朝"/>
                      <a:ea typeface="明朝"/>
                      <a:cs typeface="明朝"/>
                    </a:rPr>
                    <a:t/>
                  </a:r>
                </a:p>
              </xdr:txBody>
            </xdr:sp>
          </xdr:grpSp>
          <xdr:grpSp>
            <xdr:nvGrpSpPr>
              <xdr:cNvPr id="128" name="Group 289"/>
              <xdr:cNvGrpSpPr>
                <a:grpSpLocks/>
              </xdr:cNvGrpSpPr>
            </xdr:nvGrpSpPr>
            <xdr:grpSpPr>
              <a:xfrm>
                <a:off x="376" y="403"/>
                <a:ext cx="307" cy="67"/>
                <a:chOff x="365" y="254"/>
                <a:chExt cx="307" cy="67"/>
              </a:xfrm>
              <a:solidFill>
                <a:srgbClr val="FFFFFF"/>
              </a:solidFill>
            </xdr:grpSpPr>
            <xdr:grpSp>
              <xdr:nvGrpSpPr>
                <xdr:cNvPr id="129" name="Group 290"/>
                <xdr:cNvGrpSpPr>
                  <a:grpSpLocks/>
                </xdr:cNvGrpSpPr>
              </xdr:nvGrpSpPr>
              <xdr:grpSpPr>
                <a:xfrm>
                  <a:off x="365" y="254"/>
                  <a:ext cx="307" cy="67"/>
                  <a:chOff x="377" y="251"/>
                  <a:chExt cx="307" cy="67"/>
                </a:xfrm>
                <a:solidFill>
                  <a:srgbClr val="FFFFFF"/>
                </a:solidFill>
              </xdr:grpSpPr>
              <xdr:grpSp>
                <xdr:nvGrpSpPr>
                  <xdr:cNvPr id="130" name="Group 291"/>
                  <xdr:cNvGrpSpPr>
                    <a:grpSpLocks/>
                  </xdr:cNvGrpSpPr>
                </xdr:nvGrpSpPr>
                <xdr:grpSpPr>
                  <a:xfrm>
                    <a:off x="378" y="304"/>
                    <a:ext cx="306" cy="3"/>
                    <a:chOff x="378" y="304"/>
                    <a:chExt cx="306" cy="3"/>
                  </a:xfrm>
                  <a:solidFill>
                    <a:srgbClr val="FFFFFF"/>
                  </a:solidFill>
                </xdr:grpSpPr>
                <xdr:sp>
                  <xdr:nvSpPr>
                    <xdr:cNvPr id="131" name="Line 292"/>
                    <xdr:cNvSpPr>
                      <a:spLocks/>
                    </xdr:cNvSpPr>
                  </xdr:nvSpPr>
                  <xdr:spPr>
                    <a:xfrm>
                      <a:off x="684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2" name="Line 293"/>
                    <xdr:cNvSpPr>
                      <a:spLocks/>
                    </xdr:cNvSpPr>
                  </xdr:nvSpPr>
                  <xdr:spPr>
                    <a:xfrm flipH="1">
                      <a:off x="378" y="304"/>
                      <a:ext cx="30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33" name="Line 294"/>
                    <xdr:cNvSpPr>
                      <a:spLocks/>
                    </xdr:cNvSpPr>
                  </xdr:nvSpPr>
                  <xdr:spPr>
                    <a:xfrm>
                      <a:off x="378" y="307"/>
                      <a:ext cx="30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34" name="Group 295"/>
                  <xdr:cNvGrpSpPr>
                    <a:grpSpLocks/>
                  </xdr:cNvGrpSpPr>
                </xdr:nvGrpSpPr>
                <xdr:grpSpPr>
                  <a:xfrm>
                    <a:off x="661" y="251"/>
                    <a:ext cx="6" cy="62"/>
                    <a:chOff x="662" y="251"/>
                    <a:chExt cx="6" cy="62"/>
                  </a:xfrm>
                  <a:solidFill>
                    <a:srgbClr val="FFFFFF"/>
                  </a:solidFill>
                </xdr:grpSpPr>
                <xdr:grpSp>
                  <xdr:nvGrpSpPr>
                    <xdr:cNvPr id="135" name="Group 296"/>
                    <xdr:cNvGrpSpPr>
                      <a:grpSpLocks/>
                    </xdr:cNvGrpSpPr>
                  </xdr:nvGrpSpPr>
                  <xdr:grpSpPr>
                    <a:xfrm>
                      <a:off x="665" y="251"/>
                      <a:ext cx="3" cy="62"/>
                      <a:chOff x="665" y="251"/>
                      <a:chExt cx="3" cy="6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36" name="Line 297"/>
                      <xdr:cNvSpPr>
                        <a:spLocks/>
                      </xdr:cNvSpPr>
                    </xdr:nvSpPr>
                    <xdr:spPr>
                      <a:xfrm>
                        <a:off x="665" y="251"/>
                        <a:ext cx="3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7" name="Line 298"/>
                      <xdr:cNvSpPr>
                        <a:spLocks/>
                      </xdr:cNvSpPr>
                    </xdr:nvSpPr>
                    <xdr:spPr>
                      <a:xfrm>
                        <a:off x="668" y="251"/>
                        <a:ext cx="0" cy="53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8" name="Line 299"/>
                      <xdr:cNvSpPr>
                        <a:spLocks/>
                      </xdr:cNvSpPr>
                    </xdr:nvSpPr>
                    <xdr:spPr>
                      <a:xfrm>
                        <a:off x="665" y="251"/>
                        <a:ext cx="0" cy="53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9" name="Line 300"/>
                      <xdr:cNvSpPr>
                        <a:spLocks/>
                      </xdr:cNvSpPr>
                    </xdr:nvSpPr>
                    <xdr:spPr>
                      <a:xfrm>
                        <a:off x="665" y="307"/>
                        <a:ext cx="0" cy="6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0" name="Line 301"/>
                      <xdr:cNvSpPr>
                        <a:spLocks/>
                      </xdr:cNvSpPr>
                    </xdr:nvSpPr>
                    <xdr:spPr>
                      <a:xfrm>
                        <a:off x="665" y="313"/>
                        <a:ext cx="3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41" name="Line 302"/>
                      <xdr:cNvSpPr>
                        <a:spLocks/>
                      </xdr:cNvSpPr>
                    </xdr:nvSpPr>
                    <xdr:spPr>
                      <a:xfrm>
                        <a:off x="668" y="308"/>
                        <a:ext cx="0" cy="5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明朝"/>
                            <a:ea typeface="明朝"/>
                            <a:cs typeface="明朝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42" name="Oval 303"/>
                    <xdr:cNvSpPr>
                      <a:spLocks/>
                    </xdr:cNvSpPr>
                  </xdr:nvSpPr>
                  <xdr:spPr>
                    <a:xfrm>
                      <a:off x="662" y="277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3" name="Oval 304"/>
                    <xdr:cNvSpPr>
                      <a:spLocks/>
                    </xdr:cNvSpPr>
                  </xdr:nvSpPr>
                  <xdr:spPr>
                    <a:xfrm>
                      <a:off x="662" y="252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4" name="Oval 305"/>
                    <xdr:cNvSpPr>
                      <a:spLocks/>
                    </xdr:cNvSpPr>
                  </xdr:nvSpPr>
                  <xdr:spPr>
                    <a:xfrm>
                      <a:off x="662" y="301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45" name="Group 306"/>
                  <xdr:cNvGrpSpPr>
                    <a:grpSpLocks/>
                  </xdr:cNvGrpSpPr>
                </xdr:nvGrpSpPr>
                <xdr:grpSpPr>
                  <a:xfrm>
                    <a:off x="377" y="307"/>
                    <a:ext cx="287" cy="11"/>
                    <a:chOff x="377" y="307"/>
                    <a:chExt cx="287" cy="11"/>
                  </a:xfrm>
                  <a:solidFill>
                    <a:srgbClr val="FFFFFF"/>
                  </a:solidFill>
                </xdr:grpSpPr>
                <xdr:sp>
                  <xdr:nvSpPr>
                    <xdr:cNvPr id="146" name="Oval 307"/>
                    <xdr:cNvSpPr>
                      <a:spLocks/>
                    </xdr:cNvSpPr>
                  </xdr:nvSpPr>
                  <xdr:spPr>
                    <a:xfrm>
                      <a:off x="592" y="307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7" name="Oval 308"/>
                    <xdr:cNvSpPr>
                      <a:spLocks/>
                    </xdr:cNvSpPr>
                  </xdr:nvSpPr>
                  <xdr:spPr>
                    <a:xfrm>
                      <a:off x="438" y="307"/>
                      <a:ext cx="3" cy="3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8" name="AutoShape 309"/>
                    <xdr:cNvSpPr>
                      <a:spLocks/>
                    </xdr:cNvSpPr>
                  </xdr:nvSpPr>
                  <xdr:spPr>
                    <a:xfrm>
                      <a:off x="595" y="307"/>
                      <a:ext cx="69" cy="7"/>
                    </a:xfrm>
                    <a:custGeom>
                      <a:pathLst>
                        <a:path h="7" w="69">
                          <a:moveTo>
                            <a:pt x="0" y="0"/>
                          </a:moveTo>
                          <a:cubicBezTo>
                            <a:pt x="2" y="1"/>
                            <a:pt x="9" y="4"/>
                            <a:pt x="13" y="5"/>
                          </a:cubicBezTo>
                          <a:lnTo>
                            <a:pt x="25" y="7"/>
                          </a:lnTo>
                          <a:lnTo>
                            <a:pt x="44" y="7"/>
                          </a:lnTo>
                          <a:lnTo>
                            <a:pt x="58" y="4"/>
                          </a:lnTo>
                          <a:lnTo>
                            <a:pt x="69" y="0"/>
                          </a:ln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9" name="AutoShape 310"/>
                    <xdr:cNvSpPr>
                      <a:spLocks/>
                    </xdr:cNvSpPr>
                  </xdr:nvSpPr>
                  <xdr:spPr>
                    <a:xfrm>
                      <a:off x="441" y="307"/>
                      <a:ext cx="153" cy="9"/>
                    </a:xfrm>
                    <a:custGeom>
                      <a:pathLst>
                        <a:path h="9" w="153">
                          <a:moveTo>
                            <a:pt x="0" y="0"/>
                          </a:moveTo>
                          <a:lnTo>
                            <a:pt x="30" y="6"/>
                          </a:lnTo>
                          <a:lnTo>
                            <a:pt x="59" y="9"/>
                          </a:lnTo>
                          <a:lnTo>
                            <a:pt x="93" y="9"/>
                          </a:lnTo>
                          <a:lnTo>
                            <a:pt x="125" y="6"/>
                          </a:lnTo>
                          <a:lnTo>
                            <a:pt x="153" y="0"/>
                          </a:ln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0" name="AutoShape 311"/>
                    <xdr:cNvSpPr>
                      <a:spLocks/>
                    </xdr:cNvSpPr>
                  </xdr:nvSpPr>
                  <xdr:spPr>
                    <a:xfrm>
                      <a:off x="377" y="307"/>
                      <a:ext cx="62" cy="11"/>
                    </a:xfrm>
                    <a:custGeom>
                      <a:pathLst>
                        <a:path h="11" w="62">
                          <a:moveTo>
                            <a:pt x="0" y="11"/>
                          </a:moveTo>
                          <a:lnTo>
                            <a:pt x="11" y="11"/>
                          </a:lnTo>
                          <a:lnTo>
                            <a:pt x="22" y="10"/>
                          </a:lnTo>
                          <a:lnTo>
                            <a:pt x="34" y="9"/>
                          </a:lnTo>
                          <a:lnTo>
                            <a:pt x="43" y="7"/>
                          </a:lnTo>
                          <a:lnTo>
                            <a:pt x="51" y="4"/>
                          </a:lnTo>
                          <a:lnTo>
                            <a:pt x="62" y="0"/>
                          </a:ln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151" name="Group 312"/>
                <xdr:cNvGrpSpPr>
                  <a:grpSpLocks/>
                </xdr:cNvGrpSpPr>
              </xdr:nvGrpSpPr>
              <xdr:grpSpPr>
                <a:xfrm>
                  <a:off x="366" y="304"/>
                  <a:ext cx="282" cy="3"/>
                  <a:chOff x="366" y="304"/>
                  <a:chExt cx="282" cy="3"/>
                </a:xfrm>
                <a:solidFill>
                  <a:srgbClr val="FFFFFF"/>
                </a:solidFill>
              </xdr:grpSpPr>
              <xdr:sp>
                <xdr:nvSpPr>
                  <xdr:cNvPr id="152" name="Line 313"/>
                  <xdr:cNvSpPr>
                    <a:spLocks/>
                  </xdr:cNvSpPr>
                </xdr:nvSpPr>
                <xdr:spPr>
                  <a:xfrm>
                    <a:off x="366" y="304"/>
                    <a:ext cx="282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  <xdr:grpSp>
                <xdr:nvGrpSpPr>
                  <xdr:cNvPr id="153" name="Group 314"/>
                  <xdr:cNvGrpSpPr>
                    <a:grpSpLocks/>
                  </xdr:cNvGrpSpPr>
                </xdr:nvGrpSpPr>
                <xdr:grpSpPr>
                  <a:xfrm>
                    <a:off x="375" y="304"/>
                    <a:ext cx="250" cy="3"/>
                    <a:chOff x="375" y="304"/>
                    <a:chExt cx="250" cy="3"/>
                  </a:xfrm>
                  <a:solidFill>
                    <a:srgbClr val="FFFFFF"/>
                  </a:solidFill>
                </xdr:grpSpPr>
                <xdr:sp>
                  <xdr:nvSpPr>
                    <xdr:cNvPr id="154" name="Line 315"/>
                    <xdr:cNvSpPr>
                      <a:spLocks/>
                    </xdr:cNvSpPr>
                  </xdr:nvSpPr>
                  <xdr:spPr>
                    <a:xfrm>
                      <a:off x="62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5" name="Line 316"/>
                    <xdr:cNvSpPr>
                      <a:spLocks/>
                    </xdr:cNvSpPr>
                  </xdr:nvSpPr>
                  <xdr:spPr>
                    <a:xfrm>
                      <a:off x="600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6" name="Line 317"/>
                    <xdr:cNvSpPr>
                      <a:spLocks/>
                    </xdr:cNvSpPr>
                  </xdr:nvSpPr>
                  <xdr:spPr>
                    <a:xfrm>
                      <a:off x="57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7" name="Line 318"/>
                    <xdr:cNvSpPr>
                      <a:spLocks/>
                    </xdr:cNvSpPr>
                  </xdr:nvSpPr>
                  <xdr:spPr>
                    <a:xfrm>
                      <a:off x="550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8" name="Line 319"/>
                    <xdr:cNvSpPr>
                      <a:spLocks/>
                    </xdr:cNvSpPr>
                  </xdr:nvSpPr>
                  <xdr:spPr>
                    <a:xfrm>
                      <a:off x="52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59" name="Line 320"/>
                    <xdr:cNvSpPr>
                      <a:spLocks/>
                    </xdr:cNvSpPr>
                  </xdr:nvSpPr>
                  <xdr:spPr>
                    <a:xfrm>
                      <a:off x="500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60" name="Line 321"/>
                    <xdr:cNvSpPr>
                      <a:spLocks/>
                    </xdr:cNvSpPr>
                  </xdr:nvSpPr>
                  <xdr:spPr>
                    <a:xfrm>
                      <a:off x="47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61" name="Line 322"/>
                    <xdr:cNvSpPr>
                      <a:spLocks/>
                    </xdr:cNvSpPr>
                  </xdr:nvSpPr>
                  <xdr:spPr>
                    <a:xfrm>
                      <a:off x="450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62" name="Line 323"/>
                    <xdr:cNvSpPr>
                      <a:spLocks/>
                    </xdr:cNvSpPr>
                  </xdr:nvSpPr>
                  <xdr:spPr>
                    <a:xfrm>
                      <a:off x="42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63" name="Line 324"/>
                    <xdr:cNvSpPr>
                      <a:spLocks/>
                    </xdr:cNvSpPr>
                  </xdr:nvSpPr>
                  <xdr:spPr>
                    <a:xfrm>
                      <a:off x="400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64" name="Line 325"/>
                    <xdr:cNvSpPr>
                      <a:spLocks/>
                    </xdr:cNvSpPr>
                  </xdr:nvSpPr>
                  <xdr:spPr>
                    <a:xfrm>
                      <a:off x="375" y="304"/>
                      <a:ext cx="0" cy="3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明朝"/>
                          <a:ea typeface="明朝"/>
                          <a:cs typeface="明朝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65" name="Line 326"/>
                  <xdr:cNvSpPr>
                    <a:spLocks/>
                  </xdr:cNvSpPr>
                </xdr:nvSpPr>
                <xdr:spPr>
                  <a:xfrm>
                    <a:off x="648" y="304"/>
                    <a:ext cx="0" cy="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明朝"/>
                        <a:ea typeface="明朝"/>
                        <a:cs typeface="明朝"/>
                      </a:rPr>
                      <a:t/>
                    </a:r>
                  </a:p>
                </xdr:txBody>
              </xdr:sp>
            </xdr:grpSp>
          </xdr:grpSp>
        </xdr:grpSp>
      </xdr:grpSp>
    </xdr:grpSp>
    <xdr:clientData/>
  </xdr:twoCellAnchor>
  <xdr:twoCellAnchor editAs="absolute">
    <xdr:from>
      <xdr:col>30</xdr:col>
      <xdr:colOff>257175</xdr:colOff>
      <xdr:row>3</xdr:row>
      <xdr:rowOff>171450</xdr:rowOff>
    </xdr:from>
    <xdr:to>
      <xdr:col>30</xdr:col>
      <xdr:colOff>666750</xdr:colOff>
      <xdr:row>11</xdr:row>
      <xdr:rowOff>47625</xdr:rowOff>
    </xdr:to>
    <xdr:grpSp>
      <xdr:nvGrpSpPr>
        <xdr:cNvPr id="166" name="Group 345"/>
        <xdr:cNvGrpSpPr>
          <a:grpSpLocks/>
        </xdr:cNvGrpSpPr>
      </xdr:nvGrpSpPr>
      <xdr:grpSpPr>
        <a:xfrm>
          <a:off x="9115425" y="866775"/>
          <a:ext cx="409575" cy="1704975"/>
          <a:chOff x="91" y="277"/>
          <a:chExt cx="35" cy="179"/>
        </a:xfrm>
        <a:solidFill>
          <a:srgbClr val="FFFFFF"/>
        </a:solidFill>
      </xdr:grpSpPr>
      <xdr:grpSp>
        <xdr:nvGrpSpPr>
          <xdr:cNvPr id="167" name="Group 341"/>
          <xdr:cNvGrpSpPr>
            <a:grpSpLocks/>
          </xdr:cNvGrpSpPr>
        </xdr:nvGrpSpPr>
        <xdr:grpSpPr>
          <a:xfrm flipH="1">
            <a:off x="97" y="277"/>
            <a:ext cx="29" cy="19"/>
            <a:chOff x="616" y="147"/>
            <a:chExt cx="32" cy="21"/>
          </a:xfrm>
          <a:solidFill>
            <a:srgbClr val="FFFFFF"/>
          </a:solidFill>
        </xdr:grpSpPr>
        <xdr:sp>
          <xdr:nvSpPr>
            <xdr:cNvPr id="168" name="AutoShape 342"/>
            <xdr:cNvSpPr>
              <a:spLocks/>
            </xdr:cNvSpPr>
          </xdr:nvSpPr>
          <xdr:spPr>
            <a:xfrm>
              <a:off x="616" y="147"/>
              <a:ext cx="25" cy="20"/>
            </a:xfrm>
            <a:custGeom>
              <a:pathLst>
                <a:path h="20" w="25">
                  <a:moveTo>
                    <a:pt x="25" y="20"/>
                  </a:moveTo>
                  <a:lnTo>
                    <a:pt x="25" y="0"/>
                  </a:lnTo>
                  <a:lnTo>
                    <a:pt x="0" y="0"/>
                  </a:lnTo>
                  <a:lnTo>
                    <a:pt x="0" y="12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9" name="Oval 343"/>
            <xdr:cNvSpPr>
              <a:spLocks/>
            </xdr:cNvSpPr>
          </xdr:nvSpPr>
          <xdr:spPr>
            <a:xfrm flipH="1">
              <a:off x="642" y="162"/>
              <a:ext cx="6" cy="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70" name="Line 344"/>
          <xdr:cNvSpPr>
            <a:spLocks/>
          </xdr:cNvSpPr>
        </xdr:nvSpPr>
        <xdr:spPr>
          <a:xfrm flipH="1">
            <a:off x="91" y="294"/>
            <a:ext cx="9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781050</xdr:colOff>
      <xdr:row>4</xdr:row>
      <xdr:rowOff>57150</xdr:rowOff>
    </xdr:from>
    <xdr:to>
      <xdr:col>30</xdr:col>
      <xdr:colOff>1209675</xdr:colOff>
      <xdr:row>11</xdr:row>
      <xdr:rowOff>161925</xdr:rowOff>
    </xdr:to>
    <xdr:grpSp>
      <xdr:nvGrpSpPr>
        <xdr:cNvPr id="171" name="Group 346"/>
        <xdr:cNvGrpSpPr>
          <a:grpSpLocks/>
        </xdr:cNvGrpSpPr>
      </xdr:nvGrpSpPr>
      <xdr:grpSpPr>
        <a:xfrm flipH="1">
          <a:off x="9639300" y="981075"/>
          <a:ext cx="428625" cy="1704975"/>
          <a:chOff x="91" y="277"/>
          <a:chExt cx="35" cy="179"/>
        </a:xfrm>
        <a:solidFill>
          <a:srgbClr val="FFFFFF"/>
        </a:solidFill>
      </xdr:grpSpPr>
      <xdr:grpSp>
        <xdr:nvGrpSpPr>
          <xdr:cNvPr id="172" name="Group 347"/>
          <xdr:cNvGrpSpPr>
            <a:grpSpLocks/>
          </xdr:cNvGrpSpPr>
        </xdr:nvGrpSpPr>
        <xdr:grpSpPr>
          <a:xfrm flipH="1">
            <a:off x="97" y="277"/>
            <a:ext cx="29" cy="19"/>
            <a:chOff x="616" y="147"/>
            <a:chExt cx="32" cy="21"/>
          </a:xfrm>
          <a:solidFill>
            <a:srgbClr val="FFFFFF"/>
          </a:solidFill>
        </xdr:grpSpPr>
        <xdr:sp>
          <xdr:nvSpPr>
            <xdr:cNvPr id="173" name="AutoShape 348"/>
            <xdr:cNvSpPr>
              <a:spLocks/>
            </xdr:cNvSpPr>
          </xdr:nvSpPr>
          <xdr:spPr>
            <a:xfrm>
              <a:off x="616" y="147"/>
              <a:ext cx="25" cy="20"/>
            </a:xfrm>
            <a:custGeom>
              <a:pathLst>
                <a:path h="20" w="25">
                  <a:moveTo>
                    <a:pt x="25" y="20"/>
                  </a:moveTo>
                  <a:lnTo>
                    <a:pt x="25" y="0"/>
                  </a:lnTo>
                  <a:lnTo>
                    <a:pt x="0" y="0"/>
                  </a:lnTo>
                  <a:lnTo>
                    <a:pt x="0" y="12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74" name="Oval 349"/>
            <xdr:cNvSpPr>
              <a:spLocks/>
            </xdr:cNvSpPr>
          </xdr:nvSpPr>
          <xdr:spPr>
            <a:xfrm flipH="1">
              <a:off x="642" y="162"/>
              <a:ext cx="6" cy="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75" name="Line 350"/>
          <xdr:cNvSpPr>
            <a:spLocks/>
          </xdr:cNvSpPr>
        </xdr:nvSpPr>
        <xdr:spPr>
          <a:xfrm flipH="1">
            <a:off x="91" y="294"/>
            <a:ext cx="9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</xdr:row>
      <xdr:rowOff>180975</xdr:rowOff>
    </xdr:from>
    <xdr:to>
      <xdr:col>8</xdr:col>
      <xdr:colOff>57150</xdr:colOff>
      <xdr:row>6</xdr:row>
      <xdr:rowOff>47625</xdr:rowOff>
    </xdr:to>
    <xdr:sp>
      <xdr:nvSpPr>
        <xdr:cNvPr id="1" name="Oval 18"/>
        <xdr:cNvSpPr>
          <a:spLocks/>
        </xdr:cNvSpPr>
      </xdr:nvSpPr>
      <xdr:spPr>
        <a:xfrm>
          <a:off x="2305050" y="1323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8</xdr:col>
      <xdr:colOff>0</xdr:colOff>
      <xdr:row>9</xdr:row>
      <xdr:rowOff>0</xdr:rowOff>
    </xdr:to>
    <xdr:sp>
      <xdr:nvSpPr>
        <xdr:cNvPr id="2" name="Line 33"/>
        <xdr:cNvSpPr>
          <a:spLocks/>
        </xdr:cNvSpPr>
      </xdr:nvSpPr>
      <xdr:spPr>
        <a:xfrm>
          <a:off x="2362200" y="14478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0</xdr:colOff>
      <xdr:row>9</xdr:row>
      <xdr:rowOff>0</xdr:rowOff>
    </xdr:to>
    <xdr:sp>
      <xdr:nvSpPr>
        <xdr:cNvPr id="3" name="Line 34"/>
        <xdr:cNvSpPr>
          <a:spLocks/>
        </xdr:cNvSpPr>
      </xdr:nvSpPr>
      <xdr:spPr>
        <a:xfrm>
          <a:off x="5314950" y="14478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" name="Line 35"/>
        <xdr:cNvSpPr>
          <a:spLocks/>
        </xdr:cNvSpPr>
      </xdr:nvSpPr>
      <xdr:spPr>
        <a:xfrm>
          <a:off x="2362200" y="2057400"/>
          <a:ext cx="2952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85725</xdr:rowOff>
    </xdr:from>
    <xdr:to>
      <xdr:col>19</xdr:col>
      <xdr:colOff>57150</xdr:colOff>
      <xdr:row>5</xdr:row>
      <xdr:rowOff>180975</xdr:rowOff>
    </xdr:to>
    <xdr:sp>
      <xdr:nvSpPr>
        <xdr:cNvPr id="5" name="AutoShape 58"/>
        <xdr:cNvSpPr>
          <a:spLocks/>
        </xdr:cNvSpPr>
      </xdr:nvSpPr>
      <xdr:spPr>
        <a:xfrm rot="5400000" flipH="1">
          <a:off x="2019300" y="1228725"/>
          <a:ext cx="3648075" cy="95250"/>
        </a:xfrm>
        <a:prstGeom prst="can">
          <a:avLst>
            <a:gd name="adj" fmla="val -47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5</xdr:row>
      <xdr:rowOff>180975</xdr:rowOff>
    </xdr:from>
    <xdr:to>
      <xdr:col>18</xdr:col>
      <xdr:colOff>57150</xdr:colOff>
      <xdr:row>6</xdr:row>
      <xdr:rowOff>47625</xdr:rowOff>
    </xdr:to>
    <xdr:sp>
      <xdr:nvSpPr>
        <xdr:cNvPr id="6" name="Oval 59"/>
        <xdr:cNvSpPr>
          <a:spLocks/>
        </xdr:cNvSpPr>
      </xdr:nvSpPr>
      <xdr:spPr>
        <a:xfrm>
          <a:off x="5257800" y="1323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38100</xdr:rowOff>
    </xdr:from>
    <xdr:to>
      <xdr:col>8</xdr:col>
      <xdr:colOff>85725</xdr:colOff>
      <xdr:row>5</xdr:row>
      <xdr:rowOff>85725</xdr:rowOff>
    </xdr:to>
    <xdr:sp>
      <xdr:nvSpPr>
        <xdr:cNvPr id="7" name="Rectangle 68"/>
        <xdr:cNvSpPr>
          <a:spLocks/>
        </xdr:cNvSpPr>
      </xdr:nvSpPr>
      <xdr:spPr>
        <a:xfrm>
          <a:off x="2085975" y="118110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38100</xdr:rowOff>
    </xdr:from>
    <xdr:to>
      <xdr:col>9</xdr:col>
      <xdr:colOff>142875</xdr:colOff>
      <xdr:row>5</xdr:row>
      <xdr:rowOff>85725</xdr:rowOff>
    </xdr:to>
    <xdr:sp>
      <xdr:nvSpPr>
        <xdr:cNvPr id="8" name="Rectangle 69"/>
        <xdr:cNvSpPr>
          <a:spLocks/>
        </xdr:cNvSpPr>
      </xdr:nvSpPr>
      <xdr:spPr>
        <a:xfrm>
          <a:off x="244792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38100</xdr:rowOff>
    </xdr:from>
    <xdr:to>
      <xdr:col>10</xdr:col>
      <xdr:colOff>200025</xdr:colOff>
      <xdr:row>5</xdr:row>
      <xdr:rowOff>85725</xdr:rowOff>
    </xdr:to>
    <xdr:sp>
      <xdr:nvSpPr>
        <xdr:cNvPr id="9" name="Rectangle 70"/>
        <xdr:cNvSpPr>
          <a:spLocks/>
        </xdr:cNvSpPr>
      </xdr:nvSpPr>
      <xdr:spPr>
        <a:xfrm>
          <a:off x="280035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5</xdr:row>
      <xdr:rowOff>38100</xdr:rowOff>
    </xdr:from>
    <xdr:to>
      <xdr:col>11</xdr:col>
      <xdr:colOff>257175</xdr:colOff>
      <xdr:row>5</xdr:row>
      <xdr:rowOff>85725</xdr:rowOff>
    </xdr:to>
    <xdr:sp>
      <xdr:nvSpPr>
        <xdr:cNvPr id="10" name="Rectangle 71"/>
        <xdr:cNvSpPr>
          <a:spLocks/>
        </xdr:cNvSpPr>
      </xdr:nvSpPr>
      <xdr:spPr>
        <a:xfrm>
          <a:off x="31527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5</xdr:row>
      <xdr:rowOff>38100</xdr:rowOff>
    </xdr:from>
    <xdr:to>
      <xdr:col>13</xdr:col>
      <xdr:colOff>0</xdr:colOff>
      <xdr:row>5</xdr:row>
      <xdr:rowOff>85725</xdr:rowOff>
    </xdr:to>
    <xdr:sp>
      <xdr:nvSpPr>
        <xdr:cNvPr id="11" name="Rectangle 72"/>
        <xdr:cNvSpPr>
          <a:spLocks/>
        </xdr:cNvSpPr>
      </xdr:nvSpPr>
      <xdr:spPr>
        <a:xfrm>
          <a:off x="3505200" y="1181100"/>
          <a:ext cx="3333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14</xdr:col>
      <xdr:colOff>57150</xdr:colOff>
      <xdr:row>5</xdr:row>
      <xdr:rowOff>85725</xdr:rowOff>
    </xdr:to>
    <xdr:sp>
      <xdr:nvSpPr>
        <xdr:cNvPr id="12" name="Rectangle 73"/>
        <xdr:cNvSpPr>
          <a:spLocks/>
        </xdr:cNvSpPr>
      </xdr:nvSpPr>
      <xdr:spPr>
        <a:xfrm>
          <a:off x="38385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38100</xdr:rowOff>
    </xdr:from>
    <xdr:to>
      <xdr:col>15</xdr:col>
      <xdr:colOff>114300</xdr:colOff>
      <xdr:row>5</xdr:row>
      <xdr:rowOff>85725</xdr:rowOff>
    </xdr:to>
    <xdr:sp>
      <xdr:nvSpPr>
        <xdr:cNvPr id="13" name="Rectangle 74"/>
        <xdr:cNvSpPr>
          <a:spLocks/>
        </xdr:cNvSpPr>
      </xdr:nvSpPr>
      <xdr:spPr>
        <a:xfrm>
          <a:off x="419100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5</xdr:row>
      <xdr:rowOff>38100</xdr:rowOff>
    </xdr:from>
    <xdr:to>
      <xdr:col>16</xdr:col>
      <xdr:colOff>180975</xdr:colOff>
      <xdr:row>5</xdr:row>
      <xdr:rowOff>85725</xdr:rowOff>
    </xdr:to>
    <xdr:sp>
      <xdr:nvSpPr>
        <xdr:cNvPr id="14" name="Rectangle 75"/>
        <xdr:cNvSpPr>
          <a:spLocks/>
        </xdr:cNvSpPr>
      </xdr:nvSpPr>
      <xdr:spPr>
        <a:xfrm>
          <a:off x="4543425" y="118110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5</xdr:row>
      <xdr:rowOff>38100</xdr:rowOff>
    </xdr:from>
    <xdr:to>
      <xdr:col>17</xdr:col>
      <xdr:colOff>238125</xdr:colOff>
      <xdr:row>5</xdr:row>
      <xdr:rowOff>85725</xdr:rowOff>
    </xdr:to>
    <xdr:sp>
      <xdr:nvSpPr>
        <xdr:cNvPr id="15" name="Rectangle 76"/>
        <xdr:cNvSpPr>
          <a:spLocks/>
        </xdr:cNvSpPr>
      </xdr:nvSpPr>
      <xdr:spPr>
        <a:xfrm>
          <a:off x="4905375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5</xdr:row>
      <xdr:rowOff>38100</xdr:rowOff>
    </xdr:from>
    <xdr:to>
      <xdr:col>18</xdr:col>
      <xdr:colOff>295275</xdr:colOff>
      <xdr:row>5</xdr:row>
      <xdr:rowOff>85725</xdr:rowOff>
    </xdr:to>
    <xdr:sp>
      <xdr:nvSpPr>
        <xdr:cNvPr id="16" name="Rectangle 77"/>
        <xdr:cNvSpPr>
          <a:spLocks/>
        </xdr:cNvSpPr>
      </xdr:nvSpPr>
      <xdr:spPr>
        <a:xfrm>
          <a:off x="5257800" y="118110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38100</xdr:rowOff>
    </xdr:from>
    <xdr:to>
      <xdr:col>18</xdr:col>
      <xdr:colOff>0</xdr:colOff>
      <xdr:row>5</xdr:row>
      <xdr:rowOff>38100</xdr:rowOff>
    </xdr:to>
    <xdr:sp>
      <xdr:nvSpPr>
        <xdr:cNvPr id="17" name="Rectangle 80"/>
        <xdr:cNvSpPr>
          <a:spLocks/>
        </xdr:cNvSpPr>
      </xdr:nvSpPr>
      <xdr:spPr>
        <a:xfrm>
          <a:off x="2362200" y="952500"/>
          <a:ext cx="29527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38100</xdr:rowOff>
    </xdr:to>
    <xdr:sp>
      <xdr:nvSpPr>
        <xdr:cNvPr id="18" name="Line 81"/>
        <xdr:cNvSpPr>
          <a:spLocks/>
        </xdr:cNvSpPr>
      </xdr:nvSpPr>
      <xdr:spPr>
        <a:xfrm>
          <a:off x="3838575" y="714375"/>
          <a:ext cx="0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38100</xdr:rowOff>
    </xdr:to>
    <xdr:sp>
      <xdr:nvSpPr>
        <xdr:cNvPr id="19" name="Line 82"/>
        <xdr:cNvSpPr>
          <a:spLocks/>
        </xdr:cNvSpPr>
      </xdr:nvSpPr>
      <xdr:spPr>
        <a:xfrm>
          <a:off x="4724400" y="952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180975</xdr:rowOff>
    </xdr:from>
    <xdr:to>
      <xdr:col>13</xdr:col>
      <xdr:colOff>295275</xdr:colOff>
      <xdr:row>7</xdr:row>
      <xdr:rowOff>133350</xdr:rowOff>
    </xdr:to>
    <xdr:sp>
      <xdr:nvSpPr>
        <xdr:cNvPr id="20" name="AutoShape 85"/>
        <xdr:cNvSpPr>
          <a:spLocks/>
        </xdr:cNvSpPr>
      </xdr:nvSpPr>
      <xdr:spPr>
        <a:xfrm rot="5400000" flipH="1">
          <a:off x="3838575" y="1323975"/>
          <a:ext cx="295275" cy="409575"/>
        </a:xfrm>
        <a:prstGeom prst="curvedConnector3">
          <a:avLst>
            <a:gd name="adj1" fmla="val -46879"/>
            <a:gd name="adj2" fmla="val 1534000"/>
            <a:gd name="adj3" fmla="val -736046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90"/>
        <xdr:cNvSpPr>
          <a:spLocks/>
        </xdr:cNvSpPr>
      </xdr:nvSpPr>
      <xdr:spPr>
        <a:xfrm>
          <a:off x="2657475" y="685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133350</xdr:rowOff>
    </xdr:from>
    <xdr:to>
      <xdr:col>18</xdr:col>
      <xdr:colOff>0</xdr:colOff>
      <xdr:row>4</xdr:row>
      <xdr:rowOff>28575</xdr:rowOff>
    </xdr:to>
    <xdr:sp>
      <xdr:nvSpPr>
        <xdr:cNvPr id="22" name="Arc 91"/>
        <xdr:cNvSpPr>
          <a:spLocks/>
        </xdr:cNvSpPr>
      </xdr:nvSpPr>
      <xdr:spPr>
        <a:xfrm flipH="1">
          <a:off x="4724400" y="590550"/>
          <a:ext cx="590550" cy="352425"/>
        </a:xfrm>
        <a:prstGeom prst="arc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38100</xdr:rowOff>
    </xdr:to>
    <xdr:sp>
      <xdr:nvSpPr>
        <xdr:cNvPr id="23" name="Line 92"/>
        <xdr:cNvSpPr>
          <a:spLocks/>
        </xdr:cNvSpPr>
      </xdr:nvSpPr>
      <xdr:spPr>
        <a:xfrm>
          <a:off x="3248025" y="685800"/>
          <a:ext cx="2952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0</xdr:rowOff>
    </xdr:from>
    <xdr:to>
      <xdr:col>20</xdr:col>
      <xdr:colOff>9525</xdr:colOff>
      <xdr:row>7</xdr:row>
      <xdr:rowOff>95250</xdr:rowOff>
    </xdr:to>
    <xdr:sp>
      <xdr:nvSpPr>
        <xdr:cNvPr id="24" name="AutoShape 93"/>
        <xdr:cNvSpPr>
          <a:spLocks/>
        </xdr:cNvSpPr>
      </xdr:nvSpPr>
      <xdr:spPr>
        <a:xfrm rot="10800000">
          <a:off x="5372100" y="1371600"/>
          <a:ext cx="542925" cy="323850"/>
        </a:xfrm>
        <a:prstGeom prst="curvedConnector3">
          <a:avLst>
            <a:gd name="adj1" fmla="val 0"/>
            <a:gd name="adj2" fmla="val -1279412"/>
            <a:gd name="adj3" fmla="val -103043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11</xdr:row>
      <xdr:rowOff>104775</xdr:rowOff>
    </xdr:from>
    <xdr:to>
      <xdr:col>17</xdr:col>
      <xdr:colOff>161925</xdr:colOff>
      <xdr:row>16</xdr:row>
      <xdr:rowOff>123825</xdr:rowOff>
    </xdr:to>
    <xdr:sp>
      <xdr:nvSpPr>
        <xdr:cNvPr id="1" name="Rectangle 164"/>
        <xdr:cNvSpPr>
          <a:spLocks/>
        </xdr:cNvSpPr>
      </xdr:nvSpPr>
      <xdr:spPr>
        <a:xfrm>
          <a:off x="4295775" y="2619375"/>
          <a:ext cx="885825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13</xdr:row>
      <xdr:rowOff>200025</xdr:rowOff>
    </xdr:from>
    <xdr:to>
      <xdr:col>20</xdr:col>
      <xdr:colOff>152400</xdr:colOff>
      <xdr:row>14</xdr:row>
      <xdr:rowOff>28575</xdr:rowOff>
    </xdr:to>
    <xdr:grpSp>
      <xdr:nvGrpSpPr>
        <xdr:cNvPr id="2" name="Group 51"/>
        <xdr:cNvGrpSpPr>
          <a:grpSpLocks/>
        </xdr:cNvGrpSpPr>
      </xdr:nvGrpSpPr>
      <xdr:grpSpPr>
        <a:xfrm>
          <a:off x="3362325" y="3171825"/>
          <a:ext cx="2695575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" name="Line 52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53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18</xdr:row>
      <xdr:rowOff>200025</xdr:rowOff>
    </xdr:from>
    <xdr:to>
      <xdr:col>20</xdr:col>
      <xdr:colOff>161925</xdr:colOff>
      <xdr:row>19</xdr:row>
      <xdr:rowOff>28575</xdr:rowOff>
    </xdr:to>
    <xdr:grpSp>
      <xdr:nvGrpSpPr>
        <xdr:cNvPr id="5" name="Group 54"/>
        <xdr:cNvGrpSpPr>
          <a:grpSpLocks/>
        </xdr:cNvGrpSpPr>
      </xdr:nvGrpSpPr>
      <xdr:grpSpPr>
        <a:xfrm>
          <a:off x="3362325" y="4314825"/>
          <a:ext cx="2705100" cy="57150"/>
          <a:chOff x="-962" y="-7214286"/>
          <a:chExt cx="19780" cy="1332"/>
        </a:xfrm>
        <a:solidFill>
          <a:srgbClr val="FFFFFF"/>
        </a:solidFill>
      </xdr:grpSpPr>
      <xdr:sp>
        <xdr:nvSpPr>
          <xdr:cNvPr id="6" name="Line 55"/>
          <xdr:cNvSpPr>
            <a:spLocks/>
          </xdr:cNvSpPr>
        </xdr:nvSpPr>
        <xdr:spPr>
          <a:xfrm>
            <a:off x="-962" y="-7214286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56"/>
          <xdr:cNvSpPr>
            <a:spLocks/>
          </xdr:cNvSpPr>
        </xdr:nvSpPr>
        <xdr:spPr>
          <a:xfrm>
            <a:off x="-962" y="-7212954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8</xdr:row>
      <xdr:rowOff>104775</xdr:rowOff>
    </xdr:from>
    <xdr:to>
      <xdr:col>16</xdr:col>
      <xdr:colOff>19050</xdr:colOff>
      <xdr:row>19</xdr:row>
      <xdr:rowOff>142875</xdr:rowOff>
    </xdr:to>
    <xdr:sp>
      <xdr:nvSpPr>
        <xdr:cNvPr id="8" name="Line 70"/>
        <xdr:cNvSpPr>
          <a:spLocks/>
        </xdr:cNvSpPr>
      </xdr:nvSpPr>
      <xdr:spPr>
        <a:xfrm>
          <a:off x="47434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8</xdr:row>
      <xdr:rowOff>104775</xdr:rowOff>
    </xdr:from>
    <xdr:to>
      <xdr:col>15</xdr:col>
      <xdr:colOff>285750</xdr:colOff>
      <xdr:row>19</xdr:row>
      <xdr:rowOff>142875</xdr:rowOff>
    </xdr:to>
    <xdr:sp>
      <xdr:nvSpPr>
        <xdr:cNvPr id="9" name="Line 71"/>
        <xdr:cNvSpPr>
          <a:spLocks/>
        </xdr:cNvSpPr>
      </xdr:nvSpPr>
      <xdr:spPr>
        <a:xfrm>
          <a:off x="47148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114300</xdr:rowOff>
    </xdr:from>
    <xdr:to>
      <xdr:col>13</xdr:col>
      <xdr:colOff>152400</xdr:colOff>
      <xdr:row>9</xdr:row>
      <xdr:rowOff>114300</xdr:rowOff>
    </xdr:to>
    <xdr:grpSp>
      <xdr:nvGrpSpPr>
        <xdr:cNvPr id="10" name="Group 519"/>
        <xdr:cNvGrpSpPr>
          <a:grpSpLocks/>
        </xdr:cNvGrpSpPr>
      </xdr:nvGrpSpPr>
      <xdr:grpSpPr>
        <a:xfrm>
          <a:off x="369570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11" name="Line 90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" name="Line 131"/>
        <xdr:cNvSpPr>
          <a:spLocks/>
        </xdr:cNvSpPr>
      </xdr:nvSpPr>
      <xdr:spPr>
        <a:xfrm>
          <a:off x="6353175" y="2057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14" name="Line 132"/>
        <xdr:cNvSpPr>
          <a:spLocks/>
        </xdr:cNvSpPr>
      </xdr:nvSpPr>
      <xdr:spPr>
        <a:xfrm>
          <a:off x="6315075" y="3200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19050</xdr:rowOff>
    </xdr:to>
    <xdr:sp>
      <xdr:nvSpPr>
        <xdr:cNvPr id="15" name="Line 135"/>
        <xdr:cNvSpPr>
          <a:spLocks/>
        </xdr:cNvSpPr>
      </xdr:nvSpPr>
      <xdr:spPr>
        <a:xfrm>
          <a:off x="3838575" y="1371600"/>
          <a:ext cx="0" cy="476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16" name="Line 136"/>
        <xdr:cNvSpPr>
          <a:spLocks/>
        </xdr:cNvSpPr>
      </xdr:nvSpPr>
      <xdr:spPr>
        <a:xfrm>
          <a:off x="5610225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28575</xdr:rowOff>
    </xdr:from>
    <xdr:to>
      <xdr:col>20</xdr:col>
      <xdr:colOff>66675</xdr:colOff>
      <xdr:row>21</xdr:row>
      <xdr:rowOff>0</xdr:rowOff>
    </xdr:to>
    <xdr:sp>
      <xdr:nvSpPr>
        <xdr:cNvPr id="17" name="Line 159"/>
        <xdr:cNvSpPr>
          <a:spLocks/>
        </xdr:cNvSpPr>
      </xdr:nvSpPr>
      <xdr:spPr>
        <a:xfrm flipH="1" flipV="1">
          <a:off x="5610225" y="4371975"/>
          <a:ext cx="361950" cy="428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66675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18" name="Line 160"/>
        <xdr:cNvSpPr>
          <a:spLocks/>
        </xdr:cNvSpPr>
      </xdr:nvSpPr>
      <xdr:spPr>
        <a:xfrm>
          <a:off x="5972175" y="48006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11</xdr:col>
      <xdr:colOff>104775</xdr:colOff>
      <xdr:row>14</xdr:row>
      <xdr:rowOff>0</xdr:rowOff>
    </xdr:to>
    <xdr:sp>
      <xdr:nvSpPr>
        <xdr:cNvPr id="19" name="Line 162"/>
        <xdr:cNvSpPr>
          <a:spLocks/>
        </xdr:cNvSpPr>
      </xdr:nvSpPr>
      <xdr:spPr>
        <a:xfrm>
          <a:off x="2952750" y="25812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10</xdr:col>
      <xdr:colOff>0</xdr:colOff>
      <xdr:row>11</xdr:row>
      <xdr:rowOff>66675</xdr:rowOff>
    </xdr:to>
    <xdr:sp>
      <xdr:nvSpPr>
        <xdr:cNvPr id="20" name="Line 163"/>
        <xdr:cNvSpPr>
          <a:spLocks/>
        </xdr:cNvSpPr>
      </xdr:nvSpPr>
      <xdr:spPr>
        <a:xfrm>
          <a:off x="2362200" y="25812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1" name="Line 243"/>
        <xdr:cNvSpPr>
          <a:spLocks/>
        </xdr:cNvSpPr>
      </xdr:nvSpPr>
      <xdr:spPr>
        <a:xfrm>
          <a:off x="3838575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47625</xdr:rowOff>
    </xdr:from>
    <xdr:to>
      <xdr:col>20</xdr:col>
      <xdr:colOff>0</xdr:colOff>
      <xdr:row>15</xdr:row>
      <xdr:rowOff>85725</xdr:rowOff>
    </xdr:to>
    <xdr:grpSp>
      <xdr:nvGrpSpPr>
        <xdr:cNvPr id="22" name="Group 392"/>
        <xdr:cNvGrpSpPr>
          <a:grpSpLocks/>
        </xdr:cNvGrpSpPr>
      </xdr:nvGrpSpPr>
      <xdr:grpSpPr>
        <a:xfrm>
          <a:off x="3543300" y="3248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39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39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39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209550</xdr:rowOff>
    </xdr:from>
    <xdr:to>
      <xdr:col>20</xdr:col>
      <xdr:colOff>0</xdr:colOff>
      <xdr:row>17</xdr:row>
      <xdr:rowOff>19050</xdr:rowOff>
    </xdr:to>
    <xdr:grpSp>
      <xdr:nvGrpSpPr>
        <xdr:cNvPr id="26" name="Group 396"/>
        <xdr:cNvGrpSpPr>
          <a:grpSpLocks/>
        </xdr:cNvGrpSpPr>
      </xdr:nvGrpSpPr>
      <xdr:grpSpPr>
        <a:xfrm>
          <a:off x="3543300" y="3638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7" name="Line 397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398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99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142875</xdr:rowOff>
    </xdr:from>
    <xdr:to>
      <xdr:col>20</xdr:col>
      <xdr:colOff>0</xdr:colOff>
      <xdr:row>18</xdr:row>
      <xdr:rowOff>180975</xdr:rowOff>
    </xdr:to>
    <xdr:grpSp>
      <xdr:nvGrpSpPr>
        <xdr:cNvPr id="30" name="Group 400"/>
        <xdr:cNvGrpSpPr>
          <a:grpSpLocks/>
        </xdr:cNvGrpSpPr>
      </xdr:nvGrpSpPr>
      <xdr:grpSpPr>
        <a:xfrm>
          <a:off x="3543300" y="4029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1" name="Line 401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402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03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14</xdr:row>
      <xdr:rowOff>0</xdr:rowOff>
    </xdr:to>
    <xdr:sp>
      <xdr:nvSpPr>
        <xdr:cNvPr id="34" name="Line 406"/>
        <xdr:cNvSpPr>
          <a:spLocks/>
        </xdr:cNvSpPr>
      </xdr:nvSpPr>
      <xdr:spPr>
        <a:xfrm>
          <a:off x="7086600" y="2743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11</xdr:row>
      <xdr:rowOff>0</xdr:rowOff>
    </xdr:to>
    <xdr:sp>
      <xdr:nvSpPr>
        <xdr:cNvPr id="35" name="Line 407"/>
        <xdr:cNvSpPr>
          <a:spLocks/>
        </xdr:cNvSpPr>
      </xdr:nvSpPr>
      <xdr:spPr>
        <a:xfrm>
          <a:off x="7086600" y="2057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200025</xdr:rowOff>
    </xdr:from>
    <xdr:to>
      <xdr:col>20</xdr:col>
      <xdr:colOff>142875</xdr:colOff>
      <xdr:row>9</xdr:row>
      <xdr:rowOff>28575</xdr:rowOff>
    </xdr:to>
    <xdr:grpSp>
      <xdr:nvGrpSpPr>
        <xdr:cNvPr id="36" name="Group 490"/>
        <xdr:cNvGrpSpPr>
          <a:grpSpLocks/>
        </xdr:cNvGrpSpPr>
      </xdr:nvGrpSpPr>
      <xdr:grpSpPr>
        <a:xfrm>
          <a:off x="3362325" y="2028825"/>
          <a:ext cx="268605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7" name="Line 491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92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8</xdr:row>
      <xdr:rowOff>104775</xdr:rowOff>
    </xdr:from>
    <xdr:to>
      <xdr:col>13</xdr:col>
      <xdr:colOff>19050</xdr:colOff>
      <xdr:row>19</xdr:row>
      <xdr:rowOff>142875</xdr:rowOff>
    </xdr:to>
    <xdr:sp>
      <xdr:nvSpPr>
        <xdr:cNvPr id="39" name="Line 493"/>
        <xdr:cNvSpPr>
          <a:spLocks/>
        </xdr:cNvSpPr>
      </xdr:nvSpPr>
      <xdr:spPr>
        <a:xfrm>
          <a:off x="385762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104775</xdr:rowOff>
    </xdr:from>
    <xdr:to>
      <xdr:col>12</xdr:col>
      <xdr:colOff>285750</xdr:colOff>
      <xdr:row>19</xdr:row>
      <xdr:rowOff>142875</xdr:rowOff>
    </xdr:to>
    <xdr:sp>
      <xdr:nvSpPr>
        <xdr:cNvPr id="40" name="Line 494"/>
        <xdr:cNvSpPr>
          <a:spLocks/>
        </xdr:cNvSpPr>
      </xdr:nvSpPr>
      <xdr:spPr>
        <a:xfrm>
          <a:off x="38290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104775</xdr:rowOff>
    </xdr:from>
    <xdr:to>
      <xdr:col>19</xdr:col>
      <xdr:colOff>19050</xdr:colOff>
      <xdr:row>19</xdr:row>
      <xdr:rowOff>142875</xdr:rowOff>
    </xdr:to>
    <xdr:sp>
      <xdr:nvSpPr>
        <xdr:cNvPr id="41" name="Line 495"/>
        <xdr:cNvSpPr>
          <a:spLocks/>
        </xdr:cNvSpPr>
      </xdr:nvSpPr>
      <xdr:spPr>
        <a:xfrm>
          <a:off x="56292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285750</xdr:colOff>
      <xdr:row>8</xdr:row>
      <xdr:rowOff>104775</xdr:rowOff>
    </xdr:from>
    <xdr:to>
      <xdr:col>18</xdr:col>
      <xdr:colOff>285750</xdr:colOff>
      <xdr:row>19</xdr:row>
      <xdr:rowOff>142875</xdr:rowOff>
    </xdr:to>
    <xdr:sp>
      <xdr:nvSpPr>
        <xdr:cNvPr id="42" name="Line 496"/>
        <xdr:cNvSpPr>
          <a:spLocks/>
        </xdr:cNvSpPr>
      </xdr:nvSpPr>
      <xdr:spPr>
        <a:xfrm>
          <a:off x="560070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47625</xdr:rowOff>
    </xdr:from>
    <xdr:to>
      <xdr:col>20</xdr:col>
      <xdr:colOff>0</xdr:colOff>
      <xdr:row>10</xdr:row>
      <xdr:rowOff>85725</xdr:rowOff>
    </xdr:to>
    <xdr:grpSp>
      <xdr:nvGrpSpPr>
        <xdr:cNvPr id="43" name="Group 497"/>
        <xdr:cNvGrpSpPr>
          <a:grpSpLocks/>
        </xdr:cNvGrpSpPr>
      </xdr:nvGrpSpPr>
      <xdr:grpSpPr>
        <a:xfrm>
          <a:off x="3543300" y="2105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4" name="Line 498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499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00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10</xdr:row>
      <xdr:rowOff>209550</xdr:rowOff>
    </xdr:from>
    <xdr:to>
      <xdr:col>20</xdr:col>
      <xdr:colOff>0</xdr:colOff>
      <xdr:row>12</xdr:row>
      <xdr:rowOff>19050</xdr:rowOff>
    </xdr:to>
    <xdr:grpSp>
      <xdr:nvGrpSpPr>
        <xdr:cNvPr id="47" name="Group 501"/>
        <xdr:cNvGrpSpPr>
          <a:grpSpLocks/>
        </xdr:cNvGrpSpPr>
      </xdr:nvGrpSpPr>
      <xdr:grpSpPr>
        <a:xfrm>
          <a:off x="3543300" y="2495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8" name="Line 502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03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504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142875</xdr:rowOff>
    </xdr:from>
    <xdr:to>
      <xdr:col>20</xdr:col>
      <xdr:colOff>0</xdr:colOff>
      <xdr:row>13</xdr:row>
      <xdr:rowOff>180975</xdr:rowOff>
    </xdr:to>
    <xdr:grpSp>
      <xdr:nvGrpSpPr>
        <xdr:cNvPr id="51" name="Group 505"/>
        <xdr:cNvGrpSpPr>
          <a:grpSpLocks/>
        </xdr:cNvGrpSpPr>
      </xdr:nvGrpSpPr>
      <xdr:grpSpPr>
        <a:xfrm>
          <a:off x="3543300" y="2886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52" name="Line 50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0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50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12</xdr:row>
      <xdr:rowOff>180975</xdr:rowOff>
    </xdr:from>
    <xdr:to>
      <xdr:col>17</xdr:col>
      <xdr:colOff>276225</xdr:colOff>
      <xdr:row>14</xdr:row>
      <xdr:rowOff>0</xdr:rowOff>
    </xdr:to>
    <xdr:sp>
      <xdr:nvSpPr>
        <xdr:cNvPr id="55" name="Line 509"/>
        <xdr:cNvSpPr>
          <a:spLocks/>
        </xdr:cNvSpPr>
      </xdr:nvSpPr>
      <xdr:spPr>
        <a:xfrm flipH="1">
          <a:off x="4743450" y="2924175"/>
          <a:ext cx="552450" cy="276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56" name="Line 510"/>
        <xdr:cNvSpPr>
          <a:spLocks/>
        </xdr:cNvSpPr>
      </xdr:nvSpPr>
      <xdr:spPr>
        <a:xfrm>
          <a:off x="4724400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" name="Line 511"/>
        <xdr:cNvSpPr>
          <a:spLocks/>
        </xdr:cNvSpPr>
      </xdr:nvSpPr>
      <xdr:spPr>
        <a:xfrm>
          <a:off x="4724400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0</xdr:rowOff>
    </xdr:from>
    <xdr:to>
      <xdr:col>21</xdr:col>
      <xdr:colOff>0</xdr:colOff>
      <xdr:row>8</xdr:row>
      <xdr:rowOff>104775</xdr:rowOff>
    </xdr:to>
    <xdr:sp>
      <xdr:nvSpPr>
        <xdr:cNvPr id="58" name="Line 512"/>
        <xdr:cNvSpPr>
          <a:spLocks/>
        </xdr:cNvSpPr>
      </xdr:nvSpPr>
      <xdr:spPr>
        <a:xfrm flipH="1">
          <a:off x="5648325" y="1600200"/>
          <a:ext cx="55245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152400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59" name="Line 514"/>
        <xdr:cNvSpPr>
          <a:spLocks/>
        </xdr:cNvSpPr>
      </xdr:nvSpPr>
      <xdr:spPr>
        <a:xfrm>
          <a:off x="6353175" y="3200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0" name="Line 515"/>
        <xdr:cNvSpPr>
          <a:spLocks/>
        </xdr:cNvSpPr>
      </xdr:nvSpPr>
      <xdr:spPr>
        <a:xfrm>
          <a:off x="6315075" y="4343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0</xdr:rowOff>
    </xdr:to>
    <xdr:sp>
      <xdr:nvSpPr>
        <xdr:cNvPr id="61" name="Line 516"/>
        <xdr:cNvSpPr>
          <a:spLocks/>
        </xdr:cNvSpPr>
      </xdr:nvSpPr>
      <xdr:spPr>
        <a:xfrm>
          <a:off x="7086600" y="3886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62" name="Line 517"/>
        <xdr:cNvSpPr>
          <a:spLocks/>
        </xdr:cNvSpPr>
      </xdr:nvSpPr>
      <xdr:spPr>
        <a:xfrm>
          <a:off x="7086600" y="3200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7</xdr:row>
      <xdr:rowOff>0</xdr:rowOff>
    </xdr:to>
    <xdr:sp>
      <xdr:nvSpPr>
        <xdr:cNvPr id="63" name="Line 518"/>
        <xdr:cNvSpPr>
          <a:spLocks/>
        </xdr:cNvSpPr>
      </xdr:nvSpPr>
      <xdr:spPr>
        <a:xfrm flipH="1">
          <a:off x="6200775" y="16002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114300</xdr:rowOff>
    </xdr:from>
    <xdr:to>
      <xdr:col>13</xdr:col>
      <xdr:colOff>152400</xdr:colOff>
      <xdr:row>14</xdr:row>
      <xdr:rowOff>114300</xdr:rowOff>
    </xdr:to>
    <xdr:grpSp>
      <xdr:nvGrpSpPr>
        <xdr:cNvPr id="64" name="Group 520"/>
        <xdr:cNvGrpSpPr>
          <a:grpSpLocks/>
        </xdr:cNvGrpSpPr>
      </xdr:nvGrpSpPr>
      <xdr:grpSpPr>
        <a:xfrm>
          <a:off x="369570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5" name="Line 52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52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18</xdr:row>
      <xdr:rowOff>114300</xdr:rowOff>
    </xdr:from>
    <xdr:to>
      <xdr:col>13</xdr:col>
      <xdr:colOff>152400</xdr:colOff>
      <xdr:row>19</xdr:row>
      <xdr:rowOff>114300</xdr:rowOff>
    </xdr:to>
    <xdr:grpSp>
      <xdr:nvGrpSpPr>
        <xdr:cNvPr id="67" name="Group 523"/>
        <xdr:cNvGrpSpPr>
          <a:grpSpLocks/>
        </xdr:cNvGrpSpPr>
      </xdr:nvGrpSpPr>
      <xdr:grpSpPr>
        <a:xfrm>
          <a:off x="369570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8" name="Line 52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52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18</xdr:row>
      <xdr:rowOff>114300</xdr:rowOff>
    </xdr:from>
    <xdr:to>
      <xdr:col>19</xdr:col>
      <xdr:colOff>152400</xdr:colOff>
      <xdr:row>19</xdr:row>
      <xdr:rowOff>114300</xdr:rowOff>
    </xdr:to>
    <xdr:grpSp>
      <xdr:nvGrpSpPr>
        <xdr:cNvPr id="70" name="Group 526"/>
        <xdr:cNvGrpSpPr>
          <a:grpSpLocks/>
        </xdr:cNvGrpSpPr>
      </xdr:nvGrpSpPr>
      <xdr:grpSpPr>
        <a:xfrm>
          <a:off x="546735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1" name="Line 527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28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114300</xdr:rowOff>
    </xdr:from>
    <xdr:to>
      <xdr:col>19</xdr:col>
      <xdr:colOff>152400</xdr:colOff>
      <xdr:row>14</xdr:row>
      <xdr:rowOff>114300</xdr:rowOff>
    </xdr:to>
    <xdr:grpSp>
      <xdr:nvGrpSpPr>
        <xdr:cNvPr id="73" name="Group 530"/>
        <xdr:cNvGrpSpPr>
          <a:grpSpLocks/>
        </xdr:cNvGrpSpPr>
      </xdr:nvGrpSpPr>
      <xdr:grpSpPr>
        <a:xfrm>
          <a:off x="546735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4" name="Line 53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3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8</xdr:row>
      <xdr:rowOff>114300</xdr:rowOff>
    </xdr:from>
    <xdr:to>
      <xdr:col>19</xdr:col>
      <xdr:colOff>152400</xdr:colOff>
      <xdr:row>9</xdr:row>
      <xdr:rowOff>114300</xdr:rowOff>
    </xdr:to>
    <xdr:grpSp>
      <xdr:nvGrpSpPr>
        <xdr:cNvPr id="76" name="Group 533"/>
        <xdr:cNvGrpSpPr>
          <a:grpSpLocks/>
        </xdr:cNvGrpSpPr>
      </xdr:nvGrpSpPr>
      <xdr:grpSpPr>
        <a:xfrm>
          <a:off x="546735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7" name="Line 53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3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19</xdr:row>
      <xdr:rowOff>104775</xdr:rowOff>
    </xdr:from>
    <xdr:to>
      <xdr:col>19</xdr:col>
      <xdr:colOff>9525</xdr:colOff>
      <xdr:row>24</xdr:row>
      <xdr:rowOff>123825</xdr:rowOff>
    </xdr:to>
    <xdr:sp>
      <xdr:nvSpPr>
        <xdr:cNvPr id="1" name="Rectangle 368"/>
        <xdr:cNvSpPr>
          <a:spLocks/>
        </xdr:cNvSpPr>
      </xdr:nvSpPr>
      <xdr:spPr>
        <a:xfrm>
          <a:off x="3848100" y="4448175"/>
          <a:ext cx="1790700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285750</xdr:colOff>
      <xdr:row>16</xdr:row>
      <xdr:rowOff>104775</xdr:rowOff>
    </xdr:from>
    <xdr:to>
      <xdr:col>18</xdr:col>
      <xdr:colOff>285750</xdr:colOff>
      <xdr:row>27</xdr:row>
      <xdr:rowOff>142875</xdr:rowOff>
    </xdr:to>
    <xdr:sp>
      <xdr:nvSpPr>
        <xdr:cNvPr id="2" name="Line 424"/>
        <xdr:cNvSpPr>
          <a:spLocks/>
        </xdr:cNvSpPr>
      </xdr:nvSpPr>
      <xdr:spPr>
        <a:xfrm>
          <a:off x="56197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200025</xdr:rowOff>
    </xdr:from>
    <xdr:to>
      <xdr:col>23</xdr:col>
      <xdr:colOff>142875</xdr:colOff>
      <xdr:row>22</xdr:row>
      <xdr:rowOff>28575</xdr:rowOff>
    </xdr:to>
    <xdr:grpSp>
      <xdr:nvGrpSpPr>
        <xdr:cNvPr id="3" name="Group 369"/>
        <xdr:cNvGrpSpPr>
          <a:grpSpLocks/>
        </xdr:cNvGrpSpPr>
      </xdr:nvGrpSpPr>
      <xdr:grpSpPr>
        <a:xfrm>
          <a:off x="2495550" y="5000625"/>
          <a:ext cx="445770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4" name="Line 370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71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16</xdr:row>
      <xdr:rowOff>104775</xdr:rowOff>
    </xdr:from>
    <xdr:to>
      <xdr:col>16</xdr:col>
      <xdr:colOff>19050</xdr:colOff>
      <xdr:row>27</xdr:row>
      <xdr:rowOff>142875</xdr:rowOff>
    </xdr:to>
    <xdr:sp>
      <xdr:nvSpPr>
        <xdr:cNvPr id="6" name="Line 375"/>
        <xdr:cNvSpPr>
          <a:spLocks/>
        </xdr:cNvSpPr>
      </xdr:nvSpPr>
      <xdr:spPr>
        <a:xfrm>
          <a:off x="47434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16</xdr:row>
      <xdr:rowOff>104775</xdr:rowOff>
    </xdr:from>
    <xdr:to>
      <xdr:col>15</xdr:col>
      <xdr:colOff>285750</xdr:colOff>
      <xdr:row>27</xdr:row>
      <xdr:rowOff>142875</xdr:rowOff>
    </xdr:to>
    <xdr:sp>
      <xdr:nvSpPr>
        <xdr:cNvPr id="7" name="Line 376"/>
        <xdr:cNvSpPr>
          <a:spLocks/>
        </xdr:cNvSpPr>
      </xdr:nvSpPr>
      <xdr:spPr>
        <a:xfrm>
          <a:off x="471487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19</xdr:row>
      <xdr:rowOff>123825</xdr:rowOff>
    </xdr:from>
    <xdr:to>
      <xdr:col>25</xdr:col>
      <xdr:colOff>57150</xdr:colOff>
      <xdr:row>19</xdr:row>
      <xdr:rowOff>123825</xdr:rowOff>
    </xdr:to>
    <xdr:sp>
      <xdr:nvSpPr>
        <xdr:cNvPr id="8" name="Line 380"/>
        <xdr:cNvSpPr>
          <a:spLocks/>
        </xdr:cNvSpPr>
      </xdr:nvSpPr>
      <xdr:spPr>
        <a:xfrm>
          <a:off x="6724650" y="446722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19050</xdr:rowOff>
    </xdr:to>
    <xdr:sp>
      <xdr:nvSpPr>
        <xdr:cNvPr id="9" name="Line 382"/>
        <xdr:cNvSpPr>
          <a:spLocks/>
        </xdr:cNvSpPr>
      </xdr:nvSpPr>
      <xdr:spPr>
        <a:xfrm>
          <a:off x="3838575" y="3429000"/>
          <a:ext cx="0" cy="2476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10" name="Line 383"/>
        <xdr:cNvSpPr>
          <a:spLocks/>
        </xdr:cNvSpPr>
      </xdr:nvSpPr>
      <xdr:spPr>
        <a:xfrm>
          <a:off x="5629275" y="3429000"/>
          <a:ext cx="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28575</xdr:rowOff>
    </xdr:from>
    <xdr:to>
      <xdr:col>24</xdr:col>
      <xdr:colOff>57150</xdr:colOff>
      <xdr:row>27</xdr:row>
      <xdr:rowOff>0</xdr:rowOff>
    </xdr:to>
    <xdr:sp>
      <xdr:nvSpPr>
        <xdr:cNvPr id="11" name="Line 384"/>
        <xdr:cNvSpPr>
          <a:spLocks/>
        </xdr:cNvSpPr>
      </xdr:nvSpPr>
      <xdr:spPr>
        <a:xfrm flipH="1" flipV="1">
          <a:off x="6534150" y="5057775"/>
          <a:ext cx="628650" cy="11144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27</xdr:row>
      <xdr:rowOff>0</xdr:rowOff>
    </xdr:from>
    <xdr:to>
      <xdr:col>29</xdr:col>
      <xdr:colOff>285750</xdr:colOff>
      <xdr:row>27</xdr:row>
      <xdr:rowOff>0</xdr:rowOff>
    </xdr:to>
    <xdr:sp>
      <xdr:nvSpPr>
        <xdr:cNvPr id="12" name="Line 385"/>
        <xdr:cNvSpPr>
          <a:spLocks/>
        </xdr:cNvSpPr>
      </xdr:nvSpPr>
      <xdr:spPr>
        <a:xfrm>
          <a:off x="7162800" y="61722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3" name="Line 388"/>
        <xdr:cNvSpPr>
          <a:spLocks/>
        </xdr:cNvSpPr>
      </xdr:nvSpPr>
      <xdr:spPr>
        <a:xfrm>
          <a:off x="3838575" y="34290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47625</xdr:rowOff>
    </xdr:from>
    <xdr:to>
      <xdr:col>22</xdr:col>
      <xdr:colOff>228600</xdr:colOff>
      <xdr:row>23</xdr:row>
      <xdr:rowOff>85725</xdr:rowOff>
    </xdr:to>
    <xdr:grpSp>
      <xdr:nvGrpSpPr>
        <xdr:cNvPr id="14" name="Group 404"/>
        <xdr:cNvGrpSpPr>
          <a:grpSpLocks/>
        </xdr:cNvGrpSpPr>
      </xdr:nvGrpSpPr>
      <xdr:grpSpPr>
        <a:xfrm>
          <a:off x="2752725" y="5076825"/>
          <a:ext cx="39909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5" name="Line 405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06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07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23</xdr:row>
      <xdr:rowOff>209550</xdr:rowOff>
    </xdr:from>
    <xdr:to>
      <xdr:col>22</xdr:col>
      <xdr:colOff>247650</xdr:colOff>
      <xdr:row>25</xdr:row>
      <xdr:rowOff>19050</xdr:rowOff>
    </xdr:to>
    <xdr:grpSp>
      <xdr:nvGrpSpPr>
        <xdr:cNvPr id="18" name="Group 408"/>
        <xdr:cNvGrpSpPr>
          <a:grpSpLocks/>
        </xdr:cNvGrpSpPr>
      </xdr:nvGrpSpPr>
      <xdr:grpSpPr>
        <a:xfrm>
          <a:off x="2762250" y="5467350"/>
          <a:ext cx="40005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9" name="Line 409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410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411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25</xdr:row>
      <xdr:rowOff>142875</xdr:rowOff>
    </xdr:from>
    <xdr:to>
      <xdr:col>22</xdr:col>
      <xdr:colOff>238125</xdr:colOff>
      <xdr:row>26</xdr:row>
      <xdr:rowOff>180975</xdr:rowOff>
    </xdr:to>
    <xdr:grpSp>
      <xdr:nvGrpSpPr>
        <xdr:cNvPr id="22" name="Group 412"/>
        <xdr:cNvGrpSpPr>
          <a:grpSpLocks/>
        </xdr:cNvGrpSpPr>
      </xdr:nvGrpSpPr>
      <xdr:grpSpPr>
        <a:xfrm>
          <a:off x="2771775" y="5857875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41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41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41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22</xdr:row>
      <xdr:rowOff>123825</xdr:rowOff>
    </xdr:from>
    <xdr:to>
      <xdr:col>25</xdr:col>
      <xdr:colOff>57150</xdr:colOff>
      <xdr:row>24</xdr:row>
      <xdr:rowOff>123825</xdr:rowOff>
    </xdr:to>
    <xdr:sp>
      <xdr:nvSpPr>
        <xdr:cNvPr id="26" name="Line 416"/>
        <xdr:cNvSpPr>
          <a:spLocks/>
        </xdr:cNvSpPr>
      </xdr:nvSpPr>
      <xdr:spPr>
        <a:xfrm>
          <a:off x="7458075" y="515302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57150</xdr:colOff>
      <xdr:row>19</xdr:row>
      <xdr:rowOff>123825</xdr:rowOff>
    </xdr:from>
    <xdr:to>
      <xdr:col>25</xdr:col>
      <xdr:colOff>57150</xdr:colOff>
      <xdr:row>21</xdr:row>
      <xdr:rowOff>123825</xdr:rowOff>
    </xdr:to>
    <xdr:sp>
      <xdr:nvSpPr>
        <xdr:cNvPr id="27" name="Line 417"/>
        <xdr:cNvSpPr>
          <a:spLocks/>
        </xdr:cNvSpPr>
      </xdr:nvSpPr>
      <xdr:spPr>
        <a:xfrm>
          <a:off x="7458075" y="446722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104775</xdr:rowOff>
    </xdr:from>
    <xdr:to>
      <xdr:col>13</xdr:col>
      <xdr:colOff>19050</xdr:colOff>
      <xdr:row>27</xdr:row>
      <xdr:rowOff>142875</xdr:rowOff>
    </xdr:to>
    <xdr:sp>
      <xdr:nvSpPr>
        <xdr:cNvPr id="28" name="Line 421"/>
        <xdr:cNvSpPr>
          <a:spLocks/>
        </xdr:cNvSpPr>
      </xdr:nvSpPr>
      <xdr:spPr>
        <a:xfrm>
          <a:off x="385762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104775</xdr:rowOff>
    </xdr:from>
    <xdr:to>
      <xdr:col>12</xdr:col>
      <xdr:colOff>285750</xdr:colOff>
      <xdr:row>27</xdr:row>
      <xdr:rowOff>142875</xdr:rowOff>
    </xdr:to>
    <xdr:sp>
      <xdr:nvSpPr>
        <xdr:cNvPr id="29" name="Line 422"/>
        <xdr:cNvSpPr>
          <a:spLocks/>
        </xdr:cNvSpPr>
      </xdr:nvSpPr>
      <xdr:spPr>
        <a:xfrm>
          <a:off x="3829050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104775</xdr:rowOff>
    </xdr:from>
    <xdr:to>
      <xdr:col>19</xdr:col>
      <xdr:colOff>19050</xdr:colOff>
      <xdr:row>27</xdr:row>
      <xdr:rowOff>142875</xdr:rowOff>
    </xdr:to>
    <xdr:sp>
      <xdr:nvSpPr>
        <xdr:cNvPr id="30" name="Line 423"/>
        <xdr:cNvSpPr>
          <a:spLocks/>
        </xdr:cNvSpPr>
      </xdr:nvSpPr>
      <xdr:spPr>
        <a:xfrm>
          <a:off x="5648325" y="37623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47625</xdr:rowOff>
    </xdr:from>
    <xdr:to>
      <xdr:col>22</xdr:col>
      <xdr:colOff>200025</xdr:colOff>
      <xdr:row>18</xdr:row>
      <xdr:rowOff>85725</xdr:rowOff>
    </xdr:to>
    <xdr:grpSp>
      <xdr:nvGrpSpPr>
        <xdr:cNvPr id="31" name="Group 425"/>
        <xdr:cNvGrpSpPr>
          <a:grpSpLocks/>
        </xdr:cNvGrpSpPr>
      </xdr:nvGrpSpPr>
      <xdr:grpSpPr>
        <a:xfrm>
          <a:off x="2762250" y="3933825"/>
          <a:ext cx="39528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2" name="Line 42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2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2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18</xdr:row>
      <xdr:rowOff>209550</xdr:rowOff>
    </xdr:from>
    <xdr:to>
      <xdr:col>22</xdr:col>
      <xdr:colOff>228600</xdr:colOff>
      <xdr:row>20</xdr:row>
      <xdr:rowOff>19050</xdr:rowOff>
    </xdr:to>
    <xdr:grpSp>
      <xdr:nvGrpSpPr>
        <xdr:cNvPr id="35" name="Group 429"/>
        <xdr:cNvGrpSpPr>
          <a:grpSpLocks/>
        </xdr:cNvGrpSpPr>
      </xdr:nvGrpSpPr>
      <xdr:grpSpPr>
        <a:xfrm>
          <a:off x="2762250" y="4324350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6" name="Line 430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31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32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20</xdr:row>
      <xdr:rowOff>142875</xdr:rowOff>
    </xdr:from>
    <xdr:to>
      <xdr:col>22</xdr:col>
      <xdr:colOff>209550</xdr:colOff>
      <xdr:row>21</xdr:row>
      <xdr:rowOff>180975</xdr:rowOff>
    </xdr:to>
    <xdr:grpSp>
      <xdr:nvGrpSpPr>
        <xdr:cNvPr id="39" name="Group 433"/>
        <xdr:cNvGrpSpPr>
          <a:grpSpLocks/>
        </xdr:cNvGrpSpPr>
      </xdr:nvGrpSpPr>
      <xdr:grpSpPr>
        <a:xfrm>
          <a:off x="2762250" y="4714875"/>
          <a:ext cx="39624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0" name="Line 434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35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436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21</xdr:row>
      <xdr:rowOff>0</xdr:rowOff>
    </xdr:from>
    <xdr:to>
      <xdr:col>17</xdr:col>
      <xdr:colOff>161925</xdr:colOff>
      <xdr:row>22</xdr:row>
      <xdr:rowOff>0</xdr:rowOff>
    </xdr:to>
    <xdr:sp>
      <xdr:nvSpPr>
        <xdr:cNvPr id="43" name="Line 437"/>
        <xdr:cNvSpPr>
          <a:spLocks/>
        </xdr:cNvSpPr>
      </xdr:nvSpPr>
      <xdr:spPr>
        <a:xfrm flipH="1">
          <a:off x="4743450" y="4800600"/>
          <a:ext cx="447675" cy="2286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0</xdr:rowOff>
    </xdr:from>
    <xdr:to>
      <xdr:col>23</xdr:col>
      <xdr:colOff>285750</xdr:colOff>
      <xdr:row>16</xdr:row>
      <xdr:rowOff>104775</xdr:rowOff>
    </xdr:to>
    <xdr:sp>
      <xdr:nvSpPr>
        <xdr:cNvPr id="44" name="Line 440"/>
        <xdr:cNvSpPr>
          <a:spLocks/>
        </xdr:cNvSpPr>
      </xdr:nvSpPr>
      <xdr:spPr>
        <a:xfrm flipH="1">
          <a:off x="6534150" y="3429000"/>
          <a:ext cx="561975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24</xdr:row>
      <xdr:rowOff>123825</xdr:rowOff>
    </xdr:from>
    <xdr:to>
      <xdr:col>25</xdr:col>
      <xdr:colOff>57150</xdr:colOff>
      <xdr:row>24</xdr:row>
      <xdr:rowOff>123825</xdr:rowOff>
    </xdr:to>
    <xdr:sp>
      <xdr:nvSpPr>
        <xdr:cNvPr id="45" name="Line 441"/>
        <xdr:cNvSpPr>
          <a:spLocks/>
        </xdr:cNvSpPr>
      </xdr:nvSpPr>
      <xdr:spPr>
        <a:xfrm>
          <a:off x="6724650" y="561022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46" name="Line 445"/>
        <xdr:cNvSpPr>
          <a:spLocks/>
        </xdr:cNvSpPr>
      </xdr:nvSpPr>
      <xdr:spPr>
        <a:xfrm flipH="1">
          <a:off x="7096125" y="34290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16</xdr:row>
      <xdr:rowOff>114300</xdr:rowOff>
    </xdr:from>
    <xdr:to>
      <xdr:col>10</xdr:col>
      <xdr:colOff>9525</xdr:colOff>
      <xdr:row>27</xdr:row>
      <xdr:rowOff>152400</xdr:rowOff>
    </xdr:to>
    <xdr:grpSp>
      <xdr:nvGrpSpPr>
        <xdr:cNvPr id="47" name="Group 448"/>
        <xdr:cNvGrpSpPr>
          <a:grpSpLocks/>
        </xdr:cNvGrpSpPr>
      </xdr:nvGrpSpPr>
      <xdr:grpSpPr>
        <a:xfrm>
          <a:off x="2933700" y="3771900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48" name="Line 446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447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16</xdr:row>
      <xdr:rowOff>123825</xdr:rowOff>
    </xdr:from>
    <xdr:to>
      <xdr:col>22</xdr:col>
      <xdr:colOff>19050</xdr:colOff>
      <xdr:row>27</xdr:row>
      <xdr:rowOff>161925</xdr:rowOff>
    </xdr:to>
    <xdr:grpSp>
      <xdr:nvGrpSpPr>
        <xdr:cNvPr id="50" name="Group 449"/>
        <xdr:cNvGrpSpPr>
          <a:grpSpLocks/>
        </xdr:cNvGrpSpPr>
      </xdr:nvGrpSpPr>
      <xdr:grpSpPr>
        <a:xfrm>
          <a:off x="6505575" y="3781425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51" name="Line 450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51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19</xdr:row>
      <xdr:rowOff>66675</xdr:rowOff>
    </xdr:from>
    <xdr:to>
      <xdr:col>9</xdr:col>
      <xdr:colOff>104775</xdr:colOff>
      <xdr:row>22</xdr:row>
      <xdr:rowOff>0</xdr:rowOff>
    </xdr:to>
    <xdr:sp>
      <xdr:nvSpPr>
        <xdr:cNvPr id="53" name="Line 455"/>
        <xdr:cNvSpPr>
          <a:spLocks/>
        </xdr:cNvSpPr>
      </xdr:nvSpPr>
      <xdr:spPr>
        <a:xfrm>
          <a:off x="2362200" y="44100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66675</xdr:rowOff>
    </xdr:from>
    <xdr:to>
      <xdr:col>8</xdr:col>
      <xdr:colOff>0</xdr:colOff>
      <xdr:row>19</xdr:row>
      <xdr:rowOff>66675</xdr:rowOff>
    </xdr:to>
    <xdr:sp>
      <xdr:nvSpPr>
        <xdr:cNvPr id="54" name="Line 456"/>
        <xdr:cNvSpPr>
          <a:spLocks/>
        </xdr:cNvSpPr>
      </xdr:nvSpPr>
      <xdr:spPr>
        <a:xfrm>
          <a:off x="1771650" y="44100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0</xdr:rowOff>
    </xdr:to>
    <xdr:sp>
      <xdr:nvSpPr>
        <xdr:cNvPr id="55" name="Line 459"/>
        <xdr:cNvSpPr>
          <a:spLocks/>
        </xdr:cNvSpPr>
      </xdr:nvSpPr>
      <xdr:spPr>
        <a:xfrm>
          <a:off x="2952750" y="29718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56" name="Line 460"/>
        <xdr:cNvSpPr>
          <a:spLocks/>
        </xdr:cNvSpPr>
      </xdr:nvSpPr>
      <xdr:spPr>
        <a:xfrm>
          <a:off x="4724400" y="29718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16</xdr:row>
      <xdr:rowOff>0</xdr:rowOff>
    </xdr:to>
    <xdr:sp>
      <xdr:nvSpPr>
        <xdr:cNvPr id="57" name="Line 461"/>
        <xdr:cNvSpPr>
          <a:spLocks/>
        </xdr:cNvSpPr>
      </xdr:nvSpPr>
      <xdr:spPr>
        <a:xfrm>
          <a:off x="6515100" y="29718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16</xdr:col>
      <xdr:colOff>19050</xdr:colOff>
      <xdr:row>13</xdr:row>
      <xdr:rowOff>0</xdr:rowOff>
    </xdr:to>
    <xdr:sp>
      <xdr:nvSpPr>
        <xdr:cNvPr id="58" name="Line 462"/>
        <xdr:cNvSpPr>
          <a:spLocks/>
        </xdr:cNvSpPr>
      </xdr:nvSpPr>
      <xdr:spPr>
        <a:xfrm>
          <a:off x="2952750" y="29718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59" name="Line 463"/>
        <xdr:cNvSpPr>
          <a:spLocks/>
        </xdr:cNvSpPr>
      </xdr:nvSpPr>
      <xdr:spPr>
        <a:xfrm>
          <a:off x="4724400" y="297180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152400</xdr:colOff>
      <xdr:row>21</xdr:row>
      <xdr:rowOff>104775</xdr:rowOff>
    </xdr:from>
    <xdr:to>
      <xdr:col>16</xdr:col>
      <xdr:colOff>152400</xdr:colOff>
      <xdr:row>22</xdr:row>
      <xdr:rowOff>104775</xdr:rowOff>
    </xdr:to>
    <xdr:grpSp>
      <xdr:nvGrpSpPr>
        <xdr:cNvPr id="60" name="Group 469"/>
        <xdr:cNvGrpSpPr>
          <a:grpSpLocks/>
        </xdr:cNvGrpSpPr>
      </xdr:nvGrpSpPr>
      <xdr:grpSpPr>
        <a:xfrm>
          <a:off x="458152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1" name="Line 467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468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21</xdr:row>
      <xdr:rowOff>104775</xdr:rowOff>
    </xdr:from>
    <xdr:to>
      <xdr:col>10</xdr:col>
      <xdr:colOff>152400</xdr:colOff>
      <xdr:row>22</xdr:row>
      <xdr:rowOff>104775</xdr:rowOff>
    </xdr:to>
    <xdr:grpSp>
      <xdr:nvGrpSpPr>
        <xdr:cNvPr id="63" name="Group 470"/>
        <xdr:cNvGrpSpPr>
          <a:grpSpLocks/>
        </xdr:cNvGrpSpPr>
      </xdr:nvGrpSpPr>
      <xdr:grpSpPr>
        <a:xfrm>
          <a:off x="280987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4" name="Line 471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72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21</xdr:row>
      <xdr:rowOff>104775</xdr:rowOff>
    </xdr:from>
    <xdr:to>
      <xdr:col>22</xdr:col>
      <xdr:colOff>152400</xdr:colOff>
      <xdr:row>22</xdr:row>
      <xdr:rowOff>104775</xdr:rowOff>
    </xdr:to>
    <xdr:grpSp>
      <xdr:nvGrpSpPr>
        <xdr:cNvPr id="66" name="Group 473"/>
        <xdr:cNvGrpSpPr>
          <a:grpSpLocks/>
        </xdr:cNvGrpSpPr>
      </xdr:nvGrpSpPr>
      <xdr:grpSpPr>
        <a:xfrm>
          <a:off x="6372225" y="490537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7" name="Line 474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75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200025</xdr:rowOff>
    </xdr:from>
    <xdr:to>
      <xdr:col>14</xdr:col>
      <xdr:colOff>0</xdr:colOff>
      <xdr:row>13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1476375" y="2943225"/>
          <a:ext cx="2657475" cy="57150"/>
          <a:chOff x="66" y="-5410499"/>
          <a:chExt cx="20210" cy="1338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10</xdr:row>
      <xdr:rowOff>104775</xdr:rowOff>
    </xdr:from>
    <xdr:to>
      <xdr:col>3</xdr:col>
      <xdr:colOff>0</xdr:colOff>
      <xdr:row>12</xdr:row>
      <xdr:rowOff>200025</xdr:rowOff>
    </xdr:to>
    <xdr:sp>
      <xdr:nvSpPr>
        <xdr:cNvPr id="4" name="Line 9"/>
        <xdr:cNvSpPr>
          <a:spLocks/>
        </xdr:cNvSpPr>
      </xdr:nvSpPr>
      <xdr:spPr>
        <a:xfrm>
          <a:off x="885825" y="2390775"/>
          <a:ext cx="0" cy="5524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8</xdr:col>
      <xdr:colOff>0</xdr:colOff>
      <xdr:row>6</xdr:row>
      <xdr:rowOff>104775</xdr:rowOff>
    </xdr:to>
    <xdr:sp>
      <xdr:nvSpPr>
        <xdr:cNvPr id="5" name="Line 11"/>
        <xdr:cNvSpPr>
          <a:spLocks/>
        </xdr:cNvSpPr>
      </xdr:nvSpPr>
      <xdr:spPr>
        <a:xfrm flipH="1">
          <a:off x="1952625" y="914400"/>
          <a:ext cx="409575" cy="561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2362200" y="9144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0</xdr:rowOff>
    </xdr:from>
    <xdr:to>
      <xdr:col>6</xdr:col>
      <xdr:colOff>47625</xdr:colOff>
      <xdr:row>14</xdr:row>
      <xdr:rowOff>0</xdr:rowOff>
    </xdr:to>
    <xdr:sp>
      <xdr:nvSpPr>
        <xdr:cNvPr id="7" name="Line 54"/>
        <xdr:cNvSpPr>
          <a:spLocks/>
        </xdr:cNvSpPr>
      </xdr:nvSpPr>
      <xdr:spPr>
        <a:xfrm>
          <a:off x="1819275" y="13716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5</xdr:col>
      <xdr:colOff>276225</xdr:colOff>
      <xdr:row>14</xdr:row>
      <xdr:rowOff>0</xdr:rowOff>
    </xdr:to>
    <xdr:sp>
      <xdr:nvSpPr>
        <xdr:cNvPr id="8" name="Line 55"/>
        <xdr:cNvSpPr>
          <a:spLocks/>
        </xdr:cNvSpPr>
      </xdr:nvSpPr>
      <xdr:spPr>
        <a:xfrm>
          <a:off x="1752600" y="13716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5</xdr:col>
      <xdr:colOff>0</xdr:colOff>
      <xdr:row>6</xdr:row>
      <xdr:rowOff>152400</xdr:rowOff>
    </xdr:to>
    <xdr:sp>
      <xdr:nvSpPr>
        <xdr:cNvPr id="9" name="Line 64"/>
        <xdr:cNvSpPr>
          <a:spLocks/>
        </xdr:cNvSpPr>
      </xdr:nvSpPr>
      <xdr:spPr>
        <a:xfrm>
          <a:off x="885825" y="1524000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28575</xdr:rowOff>
    </xdr:from>
    <xdr:to>
      <xdr:col>6</xdr:col>
      <xdr:colOff>47625</xdr:colOff>
      <xdr:row>14</xdr:row>
      <xdr:rowOff>0</xdr:rowOff>
    </xdr:to>
    <xdr:sp>
      <xdr:nvSpPr>
        <xdr:cNvPr id="10" name="Line 69"/>
        <xdr:cNvSpPr>
          <a:spLocks/>
        </xdr:cNvSpPr>
      </xdr:nvSpPr>
      <xdr:spPr>
        <a:xfrm flipV="1">
          <a:off x="1819275" y="3000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28575</xdr:rowOff>
    </xdr:from>
    <xdr:to>
      <xdr:col>5</xdr:col>
      <xdr:colOff>276225</xdr:colOff>
      <xdr:row>14</xdr:row>
      <xdr:rowOff>0</xdr:rowOff>
    </xdr:to>
    <xdr:sp>
      <xdr:nvSpPr>
        <xdr:cNvPr id="11" name="Line 70"/>
        <xdr:cNvSpPr>
          <a:spLocks/>
        </xdr:cNvSpPr>
      </xdr:nvSpPr>
      <xdr:spPr>
        <a:xfrm flipV="1">
          <a:off x="1752600" y="3000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0</xdr:rowOff>
    </xdr:from>
    <xdr:to>
      <xdr:col>6</xdr:col>
      <xdr:colOff>47625</xdr:colOff>
      <xdr:row>14</xdr:row>
      <xdr:rowOff>0</xdr:rowOff>
    </xdr:to>
    <xdr:sp>
      <xdr:nvSpPr>
        <xdr:cNvPr id="12" name="Line 71"/>
        <xdr:cNvSpPr>
          <a:spLocks/>
        </xdr:cNvSpPr>
      </xdr:nvSpPr>
      <xdr:spPr>
        <a:xfrm>
          <a:off x="1752600" y="3200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200025</xdr:rowOff>
    </xdr:from>
    <xdr:to>
      <xdr:col>5</xdr:col>
      <xdr:colOff>0</xdr:colOff>
      <xdr:row>13</xdr:row>
      <xdr:rowOff>28575</xdr:rowOff>
    </xdr:to>
    <xdr:sp>
      <xdr:nvSpPr>
        <xdr:cNvPr id="13" name="Line 72"/>
        <xdr:cNvSpPr>
          <a:spLocks/>
        </xdr:cNvSpPr>
      </xdr:nvSpPr>
      <xdr:spPr>
        <a:xfrm>
          <a:off x="1476375" y="2943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4" name="Line 73"/>
        <xdr:cNvSpPr>
          <a:spLocks/>
        </xdr:cNvSpPr>
      </xdr:nvSpPr>
      <xdr:spPr>
        <a:xfrm>
          <a:off x="1752600" y="1371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104775</xdr:rowOff>
    </xdr:from>
    <xdr:to>
      <xdr:col>6</xdr:col>
      <xdr:colOff>161925</xdr:colOff>
      <xdr:row>12</xdr:row>
      <xdr:rowOff>200025</xdr:rowOff>
    </xdr:to>
    <xdr:sp>
      <xdr:nvSpPr>
        <xdr:cNvPr id="15" name="Oval 74"/>
        <xdr:cNvSpPr>
          <a:spLocks/>
        </xdr:cNvSpPr>
      </xdr:nvSpPr>
      <xdr:spPr>
        <a:xfrm>
          <a:off x="1819275" y="2847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104775</xdr:rowOff>
    </xdr:from>
    <xdr:to>
      <xdr:col>6</xdr:col>
      <xdr:colOff>161925</xdr:colOff>
      <xdr:row>9</xdr:row>
      <xdr:rowOff>200025</xdr:rowOff>
    </xdr:to>
    <xdr:sp>
      <xdr:nvSpPr>
        <xdr:cNvPr id="16" name="Oval 76"/>
        <xdr:cNvSpPr>
          <a:spLocks/>
        </xdr:cNvSpPr>
      </xdr:nvSpPr>
      <xdr:spPr>
        <a:xfrm>
          <a:off x="1819275" y="21621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104775</xdr:rowOff>
    </xdr:from>
    <xdr:to>
      <xdr:col>6</xdr:col>
      <xdr:colOff>161925</xdr:colOff>
      <xdr:row>6</xdr:row>
      <xdr:rowOff>200025</xdr:rowOff>
    </xdr:to>
    <xdr:sp>
      <xdr:nvSpPr>
        <xdr:cNvPr id="17" name="Oval 77"/>
        <xdr:cNvSpPr>
          <a:spLocks/>
        </xdr:cNvSpPr>
      </xdr:nvSpPr>
      <xdr:spPr>
        <a:xfrm>
          <a:off x="1819275" y="14763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200025</xdr:rowOff>
    </xdr:from>
    <xdr:to>
      <xdr:col>5</xdr:col>
      <xdr:colOff>0</xdr:colOff>
      <xdr:row>12</xdr:row>
      <xdr:rowOff>200025</xdr:rowOff>
    </xdr:to>
    <xdr:sp>
      <xdr:nvSpPr>
        <xdr:cNvPr id="18" name="Line 78"/>
        <xdr:cNvSpPr>
          <a:spLocks/>
        </xdr:cNvSpPr>
      </xdr:nvSpPr>
      <xdr:spPr>
        <a:xfrm>
          <a:off x="885825" y="294322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3</xdr:col>
      <xdr:colOff>0</xdr:colOff>
      <xdr:row>9</xdr:row>
      <xdr:rowOff>123825</xdr:rowOff>
    </xdr:to>
    <xdr:sp>
      <xdr:nvSpPr>
        <xdr:cNvPr id="19" name="Line 79"/>
        <xdr:cNvSpPr>
          <a:spLocks/>
        </xdr:cNvSpPr>
      </xdr:nvSpPr>
      <xdr:spPr>
        <a:xfrm>
          <a:off x="885825" y="1524000"/>
          <a:ext cx="0" cy="6572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152400</xdr:rowOff>
    </xdr:from>
    <xdr:to>
      <xdr:col>9</xdr:col>
      <xdr:colOff>0</xdr:colOff>
      <xdr:row>12</xdr:row>
      <xdr:rowOff>200025</xdr:rowOff>
    </xdr:to>
    <xdr:sp>
      <xdr:nvSpPr>
        <xdr:cNvPr id="20" name="Rectangle 80"/>
        <xdr:cNvSpPr>
          <a:spLocks/>
        </xdr:cNvSpPr>
      </xdr:nvSpPr>
      <xdr:spPr>
        <a:xfrm>
          <a:off x="2066925" y="2895600"/>
          <a:ext cx="590550" cy="476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152400</xdr:rowOff>
    </xdr:from>
    <xdr:to>
      <xdr:col>11</xdr:col>
      <xdr:colOff>0</xdr:colOff>
      <xdr:row>12</xdr:row>
      <xdr:rowOff>200025</xdr:rowOff>
    </xdr:to>
    <xdr:sp>
      <xdr:nvSpPr>
        <xdr:cNvPr id="21" name="Rectangle 81"/>
        <xdr:cNvSpPr>
          <a:spLocks/>
        </xdr:cNvSpPr>
      </xdr:nvSpPr>
      <xdr:spPr>
        <a:xfrm>
          <a:off x="2657475" y="2895600"/>
          <a:ext cx="590550" cy="476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152400</xdr:rowOff>
    </xdr:from>
    <xdr:to>
      <xdr:col>8</xdr:col>
      <xdr:colOff>0</xdr:colOff>
      <xdr:row>6</xdr:row>
      <xdr:rowOff>152400</xdr:rowOff>
    </xdr:to>
    <xdr:sp>
      <xdr:nvSpPr>
        <xdr:cNvPr id="22" name="Line 82"/>
        <xdr:cNvSpPr>
          <a:spLocks/>
        </xdr:cNvSpPr>
      </xdr:nvSpPr>
      <xdr:spPr>
        <a:xfrm>
          <a:off x="1933575" y="1524000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0</xdr:rowOff>
    </xdr:from>
    <xdr:to>
      <xdr:col>9</xdr:col>
      <xdr:colOff>9525</xdr:colOff>
      <xdr:row>10</xdr:row>
      <xdr:rowOff>104775</xdr:rowOff>
    </xdr:to>
    <xdr:sp>
      <xdr:nvSpPr>
        <xdr:cNvPr id="23" name="Line 83"/>
        <xdr:cNvSpPr>
          <a:spLocks/>
        </xdr:cNvSpPr>
      </xdr:nvSpPr>
      <xdr:spPr>
        <a:xfrm flipH="1">
          <a:off x="1819275" y="1828800"/>
          <a:ext cx="847725" cy="561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24" name="Line 84"/>
        <xdr:cNvSpPr>
          <a:spLocks/>
        </xdr:cNvSpPr>
      </xdr:nvSpPr>
      <xdr:spPr>
        <a:xfrm>
          <a:off x="2667000" y="1828800"/>
          <a:ext cx="14668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1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3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ht="13.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1" ht="13.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31" ht="13.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1" ht="13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3.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1" ht="13.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3.5">
      <c r="B17" s="9"/>
      <c r="C17" s="9"/>
      <c r="D17" s="9"/>
      <c r="E17" s="9"/>
      <c r="F17" s="9"/>
      <c r="G17" s="9"/>
      <c r="H17" s="9"/>
      <c r="I17" s="203" t="s">
        <v>111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3.5">
      <c r="B18" s="9"/>
      <c r="C18" s="9"/>
      <c r="D18" s="9"/>
      <c r="E18" s="9"/>
      <c r="F18" s="9"/>
      <c r="G18" s="9"/>
      <c r="H18" s="9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3.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3.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3.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4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>
        <v>16</v>
      </c>
      <c r="AH27">
        <v>1</v>
      </c>
    </row>
    <row r="28" spans="2:34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G28">
        <v>17</v>
      </c>
      <c r="AH28">
        <v>2</v>
      </c>
    </row>
    <row r="29" spans="2:34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>
        <v>18</v>
      </c>
      <c r="AH29">
        <v>3</v>
      </c>
    </row>
    <row r="30" spans="2:34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>
        <v>19</v>
      </c>
      <c r="AH30">
        <v>4</v>
      </c>
    </row>
    <row r="31" spans="2:34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>
        <v>20</v>
      </c>
      <c r="AH31">
        <v>5</v>
      </c>
    </row>
    <row r="32" spans="2:34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>
        <v>21</v>
      </c>
      <c r="AH32">
        <v>6</v>
      </c>
    </row>
    <row r="33" spans="2:34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>
        <v>22</v>
      </c>
      <c r="AH33">
        <v>7</v>
      </c>
    </row>
    <row r="34" spans="2:3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>
        <v>23</v>
      </c>
      <c r="AH34">
        <v>8</v>
      </c>
    </row>
    <row r="35" spans="2:3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>
        <v>24</v>
      </c>
      <c r="AH35">
        <v>9</v>
      </c>
    </row>
    <row r="36" spans="2:3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>
        <v>25</v>
      </c>
      <c r="AH36">
        <v>10</v>
      </c>
    </row>
    <row r="37" spans="2:3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>
        <v>26</v>
      </c>
      <c r="AH37">
        <v>11</v>
      </c>
    </row>
    <row r="38" spans="2:34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>
        <v>27</v>
      </c>
      <c r="AH38">
        <v>12</v>
      </c>
    </row>
    <row r="39" spans="2:33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>
        <v>28</v>
      </c>
    </row>
    <row r="40" spans="2:33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>
        <v>29</v>
      </c>
    </row>
    <row r="41" spans="2:33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G41">
        <v>30</v>
      </c>
    </row>
    <row r="42" spans="2:33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G42">
        <v>31</v>
      </c>
    </row>
    <row r="43" spans="2:33" ht="13.5" customHeight="1">
      <c r="B43" s="9"/>
      <c r="C43" s="9"/>
      <c r="D43" s="9"/>
      <c r="E43" s="10"/>
      <c r="F43" s="9"/>
      <c r="G43" s="11"/>
      <c r="H43" s="11"/>
      <c r="I43" s="9"/>
      <c r="J43" s="9"/>
      <c r="K43" s="202" t="s">
        <v>112</v>
      </c>
      <c r="L43" s="202"/>
      <c r="M43" s="202"/>
      <c r="N43" s="202"/>
      <c r="O43" s="202" t="s">
        <v>113</v>
      </c>
      <c r="P43" s="202"/>
      <c r="Q43" s="202"/>
      <c r="R43" s="202" t="s">
        <v>114</v>
      </c>
      <c r="S43" s="202"/>
      <c r="T43" s="202"/>
      <c r="U43" s="202"/>
      <c r="V43" s="12"/>
      <c r="W43" s="9"/>
      <c r="X43" s="9"/>
      <c r="Y43" s="9"/>
      <c r="Z43" s="9"/>
      <c r="AA43" s="9"/>
      <c r="AB43" s="9"/>
      <c r="AC43" s="9"/>
      <c r="AD43" s="9"/>
      <c r="AE43" s="9"/>
      <c r="AG43">
        <v>32</v>
      </c>
    </row>
    <row r="44" spans="2:31" ht="13.5" customHeight="1">
      <c r="B44" s="9"/>
      <c r="C44" s="9"/>
      <c r="D44" s="9"/>
      <c r="E44" s="9"/>
      <c r="F44" s="12"/>
      <c r="G44" s="12"/>
      <c r="H44" s="12"/>
      <c r="I44" s="9"/>
      <c r="J44" s="9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2"/>
      <c r="W44" s="9"/>
      <c r="X44" s="9"/>
      <c r="Y44" s="9"/>
      <c r="Z44" s="9"/>
      <c r="AA44" s="9"/>
      <c r="AB44" s="9"/>
      <c r="AC44" s="9"/>
      <c r="AD44" s="9"/>
      <c r="AE44" s="9"/>
    </row>
    <row r="45" spans="2:31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ht="13.5" customHeight="1">
      <c r="B49" s="9"/>
      <c r="C49" s="9"/>
      <c r="D49" s="9"/>
      <c r="E49" s="9"/>
      <c r="F49" s="9"/>
      <c r="G49" s="9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ht="13.5" customHeight="1">
      <c r="B50" s="9"/>
      <c r="C50" s="9"/>
      <c r="D50" s="9"/>
      <c r="E50" s="9"/>
      <c r="F50" s="9"/>
      <c r="G50" s="9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ht="13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ht="13.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13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13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13.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13.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13.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13.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13.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13.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13.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13.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13.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13.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13.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13.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13.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13.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13.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13.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13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4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0" width="3.09765625" style="2" customWidth="1"/>
    <col min="31" max="31" width="15.19921875" style="2" customWidth="1"/>
    <col min="32" max="32" width="4.3984375" style="2" customWidth="1"/>
    <col min="33" max="33" width="21.19921875" style="2" customWidth="1"/>
    <col min="34" max="34" width="5.19921875" style="2" customWidth="1"/>
    <col min="35" max="35" width="10.69921875" style="2" customWidth="1"/>
    <col min="36" max="36" width="9.5" style="2" customWidth="1"/>
    <col min="37" max="37" width="9.3984375" style="2" customWidth="1"/>
    <col min="38" max="38" width="9" style="2" customWidth="1"/>
    <col min="39" max="40" width="8.59765625" style="2" customWidth="1"/>
    <col min="41" max="41" width="12" style="2" customWidth="1"/>
    <col min="42" max="42" width="8.8984375" style="2" customWidth="1"/>
    <col min="43" max="43" width="9.09765625" style="2" customWidth="1"/>
    <col min="44" max="46" width="10.3984375" style="2" customWidth="1"/>
    <col min="47" max="49" width="6.69921875" style="2" customWidth="1"/>
    <col min="50" max="50" width="1.203125" style="2" customWidth="1"/>
    <col min="51" max="16384" width="6.69921875" style="2" customWidth="1"/>
  </cols>
  <sheetData>
    <row r="1" spans="2:31" ht="18.75" customHeight="1">
      <c r="B1" s="176" t="s">
        <v>224</v>
      </c>
      <c r="AE1" s="3"/>
    </row>
    <row r="2" spans="1:58" ht="18" customHeight="1">
      <c r="A2" s="36"/>
      <c r="B2" s="170" t="s">
        <v>223</v>
      </c>
      <c r="C2" s="171"/>
      <c r="D2" s="172"/>
      <c r="E2" s="172"/>
      <c r="F2" s="172"/>
      <c r="G2" s="172"/>
      <c r="H2" s="172"/>
      <c r="I2" s="172"/>
      <c r="J2" s="172"/>
      <c r="K2" s="172"/>
      <c r="L2" s="15"/>
      <c r="M2" s="15"/>
      <c r="N2" s="15"/>
      <c r="O2" s="1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5"/>
      <c r="AD2" s="38"/>
      <c r="AE2" s="204" t="s">
        <v>232</v>
      </c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1:58" ht="18" customHeight="1" thickBot="1">
      <c r="A3" s="13"/>
      <c r="B3" s="170"/>
      <c r="C3" s="173"/>
      <c r="D3" s="37"/>
      <c r="F3" s="173"/>
      <c r="G3" s="173"/>
      <c r="H3" s="173"/>
      <c r="I3" s="173"/>
      <c r="J3" s="173"/>
      <c r="K3" s="173"/>
      <c r="L3" s="158"/>
      <c r="M3" s="158"/>
      <c r="N3" s="38"/>
      <c r="O3" s="38"/>
      <c r="P3" s="38"/>
      <c r="Q3" s="38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8"/>
      <c r="AD3" s="38"/>
      <c r="AE3" s="205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spans="1:58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38"/>
      <c r="AE4" s="194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58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61"/>
      <c r="AE5" s="195"/>
      <c r="AF5" s="162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58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2"/>
      <c r="AE6" s="195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58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0" t="s">
        <v>67</v>
      </c>
      <c r="U7" s="40"/>
      <c r="V7" s="40"/>
      <c r="W7" s="40"/>
      <c r="X7" s="14"/>
      <c r="Y7" s="14"/>
      <c r="Z7" s="14"/>
      <c r="AA7" s="14"/>
      <c r="AB7" s="14"/>
      <c r="AC7" s="14"/>
      <c r="AD7" s="38"/>
      <c r="AE7" s="195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8" customHeight="1">
      <c r="A8" s="14"/>
      <c r="B8" s="14"/>
      <c r="C8" s="14"/>
      <c r="D8" s="14"/>
      <c r="E8" s="14"/>
      <c r="F8" s="14"/>
      <c r="G8" s="14"/>
      <c r="H8" s="40" t="s">
        <v>30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U8" s="42" t="s">
        <v>96</v>
      </c>
      <c r="V8" s="213">
        <f>チェーン!Q10</f>
        <v>1800</v>
      </c>
      <c r="W8" s="213"/>
      <c r="X8" s="14"/>
      <c r="Y8" s="14"/>
      <c r="Z8" s="14"/>
      <c r="AA8" s="14"/>
      <c r="AB8" s="14"/>
      <c r="AC8" s="14"/>
      <c r="AD8" s="38"/>
      <c r="AE8" s="195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8" customHeight="1">
      <c r="A9" s="14"/>
      <c r="B9" s="14"/>
      <c r="C9" s="14"/>
      <c r="D9" s="14"/>
      <c r="E9" s="14"/>
      <c r="F9" s="14"/>
      <c r="G9" s="14"/>
      <c r="I9" s="175" t="str">
        <f>J23</f>
        <v>合板足場板</v>
      </c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V9" s="175" t="str">
        <f>チェーン!J4</f>
        <v>１本吊り</v>
      </c>
      <c r="X9" s="14"/>
      <c r="Y9" s="14"/>
      <c r="Z9" s="14"/>
      <c r="AA9" s="14"/>
      <c r="AB9" s="14"/>
      <c r="AC9" s="14"/>
      <c r="AD9" s="38"/>
      <c r="AE9" s="195"/>
      <c r="AF9" s="38"/>
      <c r="AG9" s="41" t="s">
        <v>115</v>
      </c>
      <c r="AH9" s="41" t="s">
        <v>49</v>
      </c>
      <c r="AI9" s="41" t="s">
        <v>50</v>
      </c>
      <c r="AJ9" s="41" t="s">
        <v>51</v>
      </c>
      <c r="AK9" s="41" t="s">
        <v>52</v>
      </c>
      <c r="AL9" s="41" t="s">
        <v>53</v>
      </c>
      <c r="AM9" s="41" t="s">
        <v>54</v>
      </c>
      <c r="AN9" s="41" t="s">
        <v>55</v>
      </c>
      <c r="AO9" s="38"/>
      <c r="AP9" s="38"/>
      <c r="AQ9" s="38"/>
      <c r="AR9" s="38"/>
      <c r="AS9" s="38"/>
      <c r="AT9" s="38"/>
      <c r="AU9" s="38"/>
      <c r="AV9" s="38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38"/>
      <c r="AE10" s="195"/>
      <c r="AF10" s="38"/>
      <c r="AG10" s="229" t="s">
        <v>39</v>
      </c>
      <c r="AH10" s="224" t="s">
        <v>61</v>
      </c>
      <c r="AI10" s="224" t="s">
        <v>83</v>
      </c>
      <c r="AJ10" s="224" t="s">
        <v>42</v>
      </c>
      <c r="AK10" s="224" t="s">
        <v>84</v>
      </c>
      <c r="AL10" s="224" t="s">
        <v>85</v>
      </c>
      <c r="AM10" s="224" t="s">
        <v>63</v>
      </c>
      <c r="AN10" s="224" t="s">
        <v>66</v>
      </c>
      <c r="AO10" s="38"/>
      <c r="AP10" s="38"/>
      <c r="AQ10" s="38"/>
      <c r="AR10" s="38"/>
      <c r="AS10" s="38"/>
      <c r="AT10" s="38"/>
      <c r="AU10" s="38"/>
      <c r="AV10" s="38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38"/>
      <c r="AE11" s="195"/>
      <c r="AF11" s="38"/>
      <c r="AG11" s="230"/>
      <c r="AH11" s="225"/>
      <c r="AI11" s="225"/>
      <c r="AJ11" s="225"/>
      <c r="AK11" s="225"/>
      <c r="AL11" s="225"/>
      <c r="AM11" s="225"/>
      <c r="AN11" s="225"/>
      <c r="AO11" s="38"/>
      <c r="AP11" s="38"/>
      <c r="AQ11" s="38"/>
      <c r="AR11" s="38"/>
      <c r="AS11" s="38"/>
      <c r="AT11" s="38"/>
      <c r="AU11" s="38"/>
      <c r="AV11" s="38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38"/>
      <c r="AE12" s="195"/>
      <c r="AF12" s="38"/>
      <c r="AG12" s="43" t="s">
        <v>82</v>
      </c>
      <c r="AH12" s="44" t="s">
        <v>116</v>
      </c>
      <c r="AI12" s="45" t="s">
        <v>117</v>
      </c>
      <c r="AJ12" s="46" t="s">
        <v>118</v>
      </c>
      <c r="AK12" s="45" t="s">
        <v>119</v>
      </c>
      <c r="AL12" s="46" t="s">
        <v>120</v>
      </c>
      <c r="AM12" s="45" t="s">
        <v>121</v>
      </c>
      <c r="AN12" s="45" t="s">
        <v>118</v>
      </c>
      <c r="AO12" s="38"/>
      <c r="AP12" s="38"/>
      <c r="AQ12" s="38"/>
      <c r="AR12" s="38"/>
      <c r="AS12" s="38"/>
      <c r="AT12" s="38"/>
      <c r="AU12" s="38"/>
      <c r="AV12" s="38"/>
      <c r="AW12" s="39"/>
      <c r="AX12" s="39"/>
      <c r="AY12" s="39"/>
      <c r="AZ12" s="39"/>
      <c r="BA12" s="39"/>
      <c r="BB12" s="39"/>
      <c r="BC12" s="39"/>
      <c r="BD12" s="39"/>
      <c r="BE12" s="39"/>
      <c r="BF12" s="39"/>
    </row>
    <row r="13" spans="1:58" ht="18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8"/>
      <c r="AE13" s="201" t="s">
        <v>231</v>
      </c>
      <c r="AF13" s="38"/>
      <c r="AG13" s="47" t="s">
        <v>76</v>
      </c>
      <c r="AH13" s="48">
        <v>27</v>
      </c>
      <c r="AI13" s="49">
        <v>93200</v>
      </c>
      <c r="AJ13" s="49">
        <v>3830</v>
      </c>
      <c r="AK13" s="48">
        <v>200000</v>
      </c>
      <c r="AL13" s="50">
        <v>235</v>
      </c>
      <c r="AM13" s="51">
        <v>16.4</v>
      </c>
      <c r="AN13" s="51">
        <v>348.3</v>
      </c>
      <c r="AO13" s="38"/>
      <c r="AP13" s="38"/>
      <c r="AQ13" s="38"/>
      <c r="AR13" s="38"/>
      <c r="AS13" s="38"/>
      <c r="AT13" s="38"/>
      <c r="AU13" s="38"/>
      <c r="AV13" s="38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ht="18" customHeight="1">
      <c r="A14" s="14"/>
      <c r="B14" s="14"/>
      <c r="C14" s="14"/>
      <c r="D14" s="14"/>
      <c r="E14" s="40" t="s">
        <v>31</v>
      </c>
      <c r="F14" s="40"/>
      <c r="G14" s="40"/>
      <c r="H14" s="57" t="str">
        <f>$J$19</f>
        <v>φ48.6×2.4(STK500)</v>
      </c>
      <c r="I14" s="40"/>
      <c r="J14" s="40"/>
      <c r="K14" s="40"/>
      <c r="L14" s="58"/>
      <c r="M14" s="58"/>
      <c r="N14" s="14"/>
      <c r="O14" s="14"/>
      <c r="P14" s="14"/>
      <c r="Q14" s="14"/>
      <c r="R14" s="14"/>
      <c r="S14" s="14"/>
      <c r="T14" s="40" t="s">
        <v>95</v>
      </c>
      <c r="U14" s="40"/>
      <c r="V14" s="59" t="str">
        <f>$J$21</f>
        <v>φ48.6×2.4(STK500)</v>
      </c>
      <c r="W14" s="40"/>
      <c r="X14" s="38"/>
      <c r="Y14" s="38"/>
      <c r="Z14" s="38"/>
      <c r="AA14" s="38"/>
      <c r="AB14" s="14"/>
      <c r="AC14" s="14"/>
      <c r="AD14" s="38"/>
      <c r="AF14" s="38"/>
      <c r="AG14" s="52" t="s">
        <v>77</v>
      </c>
      <c r="AH14" s="53">
        <v>40</v>
      </c>
      <c r="AI14" s="54">
        <v>283000</v>
      </c>
      <c r="AJ14" s="54">
        <v>9440</v>
      </c>
      <c r="AK14" s="53">
        <v>200000</v>
      </c>
      <c r="AL14" s="55">
        <v>165</v>
      </c>
      <c r="AM14" s="56">
        <v>23.4</v>
      </c>
      <c r="AN14" s="56">
        <v>517.2</v>
      </c>
      <c r="AO14" s="38"/>
      <c r="AP14" s="38"/>
      <c r="AQ14" s="38"/>
      <c r="AR14" s="38"/>
      <c r="AS14" s="38"/>
      <c r="AT14" s="38"/>
      <c r="AU14" s="38"/>
      <c r="AV14" s="38"/>
      <c r="AW14" s="39"/>
      <c r="AX14" s="39"/>
      <c r="AY14" s="39"/>
      <c r="AZ14" s="39"/>
      <c r="BA14" s="39"/>
      <c r="BB14" s="39"/>
      <c r="BC14" s="39"/>
      <c r="BD14" s="39"/>
      <c r="BE14" s="39"/>
      <c r="BF14" s="39"/>
    </row>
    <row r="15" spans="1:58" ht="18" customHeight="1">
      <c r="A15" s="14"/>
      <c r="B15" s="14"/>
      <c r="C15" s="14"/>
      <c r="D15" s="168"/>
      <c r="E15" s="168"/>
      <c r="F15" s="168"/>
      <c r="G15" s="14"/>
      <c r="H15" s="14"/>
      <c r="I15" s="164" t="s">
        <v>194</v>
      </c>
      <c r="J15" s="217">
        <f>M55</f>
        <v>900</v>
      </c>
      <c r="K15" s="217"/>
      <c r="L15" s="159"/>
      <c r="U15" s="163"/>
      <c r="V15" s="164" t="s">
        <v>194</v>
      </c>
      <c r="W15" s="214">
        <f>ころばし!M9</f>
        <v>2400</v>
      </c>
      <c r="X15" s="214"/>
      <c r="Y15" s="165"/>
      <c r="Z15" s="215"/>
      <c r="AA15" s="215"/>
      <c r="AB15" s="14"/>
      <c r="AC15" s="14"/>
      <c r="AD15" s="38"/>
      <c r="AF15" s="38"/>
      <c r="AG15" s="52" t="s">
        <v>78</v>
      </c>
      <c r="AH15" s="53">
        <v>69</v>
      </c>
      <c r="AI15" s="54">
        <v>755000</v>
      </c>
      <c r="AJ15" s="54">
        <v>20100</v>
      </c>
      <c r="AK15" s="53">
        <v>200000</v>
      </c>
      <c r="AL15" s="55">
        <v>165</v>
      </c>
      <c r="AM15" s="56">
        <v>29.1</v>
      </c>
      <c r="AN15" s="56">
        <v>892.7</v>
      </c>
      <c r="AO15" s="38"/>
      <c r="AP15" s="38"/>
      <c r="AQ15" s="38"/>
      <c r="AR15" s="38"/>
      <c r="AS15" s="38"/>
      <c r="AT15" s="38"/>
      <c r="AU15" s="38"/>
      <c r="AV15" s="38"/>
      <c r="AW15" s="39"/>
      <c r="AX15" s="39"/>
      <c r="AY15" s="39"/>
      <c r="AZ15" s="39"/>
      <c r="BA15" s="39"/>
      <c r="BB15" s="39"/>
      <c r="BC15" s="39"/>
      <c r="BD15" s="39"/>
      <c r="BE15" s="39"/>
      <c r="BF15" s="39"/>
    </row>
    <row r="16" spans="1:58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AB16" s="14"/>
      <c r="AC16" s="14"/>
      <c r="AD16" s="38"/>
      <c r="AE16" s="38"/>
      <c r="AF16" s="38"/>
      <c r="AG16" s="52" t="s">
        <v>79</v>
      </c>
      <c r="AH16" s="53">
        <v>93</v>
      </c>
      <c r="AI16" s="54">
        <v>1870000</v>
      </c>
      <c r="AJ16" s="54">
        <v>37500</v>
      </c>
      <c r="AK16" s="53">
        <v>200000</v>
      </c>
      <c r="AL16" s="55">
        <v>165</v>
      </c>
      <c r="AM16" s="56">
        <v>39.3</v>
      </c>
      <c r="AN16" s="53">
        <v>1213</v>
      </c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58" ht="18" customHeight="1">
      <c r="A17" s="14"/>
      <c r="B17" s="174" t="s">
        <v>225</v>
      </c>
      <c r="C17" s="38"/>
      <c r="D17" s="15"/>
      <c r="E17" s="38"/>
      <c r="F17" s="38"/>
      <c r="G17" s="38"/>
      <c r="H17" s="38"/>
      <c r="I17" s="38"/>
      <c r="J17" s="38"/>
      <c r="K17" s="38"/>
      <c r="L17" s="38"/>
      <c r="M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52" t="s">
        <v>80</v>
      </c>
      <c r="AH17" s="53">
        <v>40</v>
      </c>
      <c r="AI17" s="54">
        <v>283000</v>
      </c>
      <c r="AJ17" s="54">
        <v>9440</v>
      </c>
      <c r="AK17" s="53">
        <v>200000</v>
      </c>
      <c r="AL17" s="55">
        <v>215</v>
      </c>
      <c r="AM17" s="56">
        <v>23.4</v>
      </c>
      <c r="AN17" s="56">
        <v>517.2</v>
      </c>
      <c r="AO17" s="38"/>
      <c r="AP17" s="38"/>
      <c r="AQ17" s="38"/>
      <c r="AR17" s="38"/>
      <c r="AS17" s="38"/>
      <c r="AT17" s="38"/>
      <c r="AU17" s="38"/>
      <c r="AV17" s="38"/>
      <c r="AW17" s="39"/>
      <c r="AX17" s="39"/>
      <c r="AY17" s="39"/>
      <c r="AZ17" s="39"/>
      <c r="BA17" s="39"/>
      <c r="BB17" s="39"/>
      <c r="BC17" s="39"/>
      <c r="BD17" s="39"/>
      <c r="BE17" s="39"/>
      <c r="BF17" s="39"/>
    </row>
    <row r="18" spans="1:58" ht="18" customHeight="1">
      <c r="A18" s="14"/>
      <c r="AD18" s="38"/>
      <c r="AE18" s="38"/>
      <c r="AF18" s="38"/>
      <c r="AG18" s="52" t="s">
        <v>81</v>
      </c>
      <c r="AH18" s="53">
        <v>69</v>
      </c>
      <c r="AI18" s="54">
        <v>755000</v>
      </c>
      <c r="AJ18" s="54">
        <v>20100</v>
      </c>
      <c r="AK18" s="53">
        <v>200000</v>
      </c>
      <c r="AL18" s="55">
        <v>215</v>
      </c>
      <c r="AM18" s="56">
        <v>29.1</v>
      </c>
      <c r="AN18" s="56">
        <v>892.7</v>
      </c>
      <c r="AO18" s="38"/>
      <c r="AP18" s="38"/>
      <c r="AQ18" s="38"/>
      <c r="AR18" s="38"/>
      <c r="AS18" s="38"/>
      <c r="AT18" s="38"/>
      <c r="AU18" s="38"/>
      <c r="AV18" s="38"/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:58" ht="18" customHeight="1">
      <c r="A19" s="38"/>
      <c r="C19" s="15" t="s">
        <v>74</v>
      </c>
      <c r="D19" s="15"/>
      <c r="E19" s="15"/>
      <c r="F19" s="15" t="s">
        <v>31</v>
      </c>
      <c r="G19" s="15"/>
      <c r="H19" s="15"/>
      <c r="I19" s="18"/>
      <c r="J19" s="216" t="s">
        <v>75</v>
      </c>
      <c r="K19" s="216"/>
      <c r="L19" s="216"/>
      <c r="M19" s="216"/>
      <c r="N19" s="216"/>
      <c r="O19" s="216"/>
      <c r="P19" s="216"/>
      <c r="Q19" s="66"/>
      <c r="R19" s="228">
        <f>VLOOKUP($J$19,$AG$13:$AN$19,2,FALSE)</f>
        <v>27</v>
      </c>
      <c r="S19" s="228"/>
      <c r="T19" s="228"/>
      <c r="U19" s="227" t="s">
        <v>62</v>
      </c>
      <c r="V19" s="227"/>
      <c r="AB19" s="38"/>
      <c r="AC19" s="15"/>
      <c r="AD19" s="38"/>
      <c r="AE19" s="38"/>
      <c r="AF19" s="38"/>
      <c r="AG19" s="60" t="s">
        <v>122</v>
      </c>
      <c r="AH19" s="61">
        <v>93</v>
      </c>
      <c r="AI19" s="62">
        <v>1870000</v>
      </c>
      <c r="AJ19" s="62">
        <v>37500</v>
      </c>
      <c r="AK19" s="61">
        <v>200000</v>
      </c>
      <c r="AL19" s="63">
        <v>215</v>
      </c>
      <c r="AM19" s="64">
        <v>39.3</v>
      </c>
      <c r="AN19" s="61">
        <v>1213</v>
      </c>
      <c r="AO19" s="38"/>
      <c r="AP19" s="38"/>
      <c r="AQ19" s="38"/>
      <c r="AR19" s="38"/>
      <c r="AS19" s="38"/>
      <c r="AT19" s="38"/>
      <c r="AU19" s="38"/>
      <c r="AV19" s="38"/>
      <c r="AW19" s="39"/>
      <c r="AX19" s="39"/>
      <c r="AY19" s="39"/>
      <c r="AZ19" s="39"/>
      <c r="BA19" s="39"/>
      <c r="BB19" s="39"/>
      <c r="BC19" s="39"/>
      <c r="BD19" s="39"/>
      <c r="BE19" s="39"/>
      <c r="BF19" s="39"/>
    </row>
    <row r="20" spans="1:58" ht="18" customHeight="1">
      <c r="A20" s="38"/>
      <c r="B20" s="15"/>
      <c r="AB20" s="38"/>
      <c r="AC20" s="15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8" ht="18" customHeight="1">
      <c r="A21" s="38"/>
      <c r="B21" s="67"/>
      <c r="F21" s="67" t="s">
        <v>95</v>
      </c>
      <c r="G21" s="67"/>
      <c r="H21" s="67"/>
      <c r="I21" s="67"/>
      <c r="J21" s="216" t="s">
        <v>75</v>
      </c>
      <c r="K21" s="216"/>
      <c r="L21" s="216"/>
      <c r="M21" s="216"/>
      <c r="N21" s="216"/>
      <c r="O21" s="216"/>
      <c r="P21" s="216"/>
      <c r="Q21" s="67"/>
      <c r="R21" s="228">
        <f>VLOOKUP($J$21,$AG$13:$AN$19,2,FALSE)</f>
        <v>27</v>
      </c>
      <c r="S21" s="228"/>
      <c r="T21" s="228"/>
      <c r="U21" s="227" t="s">
        <v>62</v>
      </c>
      <c r="V21" s="227"/>
      <c r="AB21" s="67"/>
      <c r="AC21" s="67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9"/>
      <c r="AY21" s="39"/>
      <c r="AZ21" s="39"/>
      <c r="BA21" s="39"/>
      <c r="BB21" s="39"/>
      <c r="BC21" s="39"/>
      <c r="BD21" s="39"/>
      <c r="BE21" s="39"/>
      <c r="BF21" s="39"/>
    </row>
    <row r="22" spans="1:58" ht="18" customHeight="1">
      <c r="A22" s="38"/>
      <c r="B22" s="15"/>
      <c r="C22" s="67"/>
      <c r="D22" s="67"/>
      <c r="E22" s="67"/>
      <c r="W22" s="38"/>
      <c r="X22" s="38"/>
      <c r="Y22" s="38"/>
      <c r="Z22" s="38"/>
      <c r="AA22" s="38"/>
      <c r="AB22" s="38"/>
      <c r="AC22" s="15"/>
      <c r="AD22" s="38"/>
      <c r="AE22" s="38"/>
      <c r="AF22" s="38"/>
      <c r="AT22" s="38"/>
      <c r="AU22" s="38"/>
      <c r="AV22" s="38"/>
      <c r="AW22" s="39"/>
      <c r="AX22" s="39"/>
      <c r="AY22" s="39"/>
      <c r="AZ22" s="39"/>
      <c r="BA22" s="39"/>
      <c r="BB22" s="39"/>
      <c r="BC22" s="39"/>
      <c r="BD22" s="39"/>
      <c r="BE22" s="39"/>
      <c r="BF22" s="39"/>
    </row>
    <row r="23" spans="1:58" ht="18" customHeight="1">
      <c r="A23" s="67"/>
      <c r="B23" s="15"/>
      <c r="F23" s="15" t="s">
        <v>30</v>
      </c>
      <c r="G23" s="15"/>
      <c r="H23" s="15"/>
      <c r="I23" s="15"/>
      <c r="J23" s="216" t="s">
        <v>33</v>
      </c>
      <c r="K23" s="216"/>
      <c r="L23" s="216"/>
      <c r="M23" s="216"/>
      <c r="N23" s="216"/>
      <c r="O23" s="216"/>
      <c r="P23" s="216"/>
      <c r="Q23" s="38"/>
      <c r="R23" s="228">
        <f>VLOOKUP($J$23,$AJ$61:$AV$65,7,FALSE)</f>
        <v>44</v>
      </c>
      <c r="S23" s="228"/>
      <c r="T23" s="228"/>
      <c r="U23" s="227" t="s">
        <v>88</v>
      </c>
      <c r="V23" s="227"/>
      <c r="W23" s="38"/>
      <c r="X23" s="226">
        <f>VLOOKUP($J$23,$AJ$61:$AV$65,8,FALSE)</f>
        <v>184</v>
      </c>
      <c r="Y23" s="226"/>
      <c r="Z23" s="227" t="s">
        <v>123</v>
      </c>
      <c r="AA23" s="227"/>
      <c r="AB23" s="38"/>
      <c r="AC23" s="15"/>
      <c r="AD23" s="38"/>
      <c r="AE23" s="38"/>
      <c r="AF23" s="38"/>
      <c r="AT23" s="38"/>
      <c r="AU23" s="38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</row>
    <row r="24" spans="1:58" ht="18" customHeight="1">
      <c r="A24" s="38"/>
      <c r="F24" s="14"/>
      <c r="AD24" s="38"/>
      <c r="AE24" s="38"/>
      <c r="AF24" s="38"/>
      <c r="AT24" s="38"/>
      <c r="AU24" s="38"/>
      <c r="AV24" s="38"/>
      <c r="AW24" s="39"/>
      <c r="AX24" s="39"/>
      <c r="AY24" s="39"/>
      <c r="AZ24" s="39"/>
      <c r="BA24" s="39"/>
      <c r="BB24" s="39"/>
      <c r="BC24" s="39"/>
      <c r="BD24" s="39"/>
      <c r="BE24" s="39"/>
      <c r="BF24" s="39"/>
    </row>
    <row r="25" spans="1:58" ht="18" customHeight="1">
      <c r="A25" s="38"/>
      <c r="F25" s="14"/>
      <c r="AD25" s="38"/>
      <c r="AE25" s="38"/>
      <c r="AF25" s="38"/>
      <c r="AT25" s="38"/>
      <c r="AU25" s="38"/>
      <c r="AV25" s="38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ht="18" customHeight="1">
      <c r="A26" s="38"/>
      <c r="B26" s="15"/>
      <c r="AD26" s="38"/>
      <c r="AE26" s="38"/>
      <c r="AF26" s="38"/>
      <c r="AT26" s="38"/>
      <c r="AU26" s="38"/>
      <c r="AV26" s="38"/>
      <c r="AW26" s="39"/>
      <c r="AX26" s="39"/>
      <c r="AY26" s="39"/>
      <c r="AZ26" s="39"/>
      <c r="BA26" s="39"/>
      <c r="BB26" s="39"/>
      <c r="BC26" s="39"/>
      <c r="BD26" s="39"/>
      <c r="BE26" s="39"/>
      <c r="BF26" s="39"/>
    </row>
    <row r="27" spans="1:58" ht="18" customHeight="1">
      <c r="A27" s="15"/>
      <c r="AD27" s="38"/>
      <c r="AE27" s="38"/>
      <c r="AF27" s="38"/>
      <c r="AT27" s="38"/>
      <c r="AU27" s="38"/>
      <c r="AV27" s="38"/>
      <c r="AW27" s="39"/>
      <c r="AX27" s="39"/>
      <c r="AY27" s="39"/>
      <c r="AZ27" s="39"/>
      <c r="BA27" s="39"/>
      <c r="BB27" s="39"/>
      <c r="BC27" s="39"/>
      <c r="BD27" s="39"/>
      <c r="BE27" s="39"/>
      <c r="BF27" s="39"/>
    </row>
    <row r="28" spans="3:58" ht="18" customHeight="1">
      <c r="C28" s="15" t="s">
        <v>87</v>
      </c>
      <c r="D28" s="15"/>
      <c r="E28" s="15"/>
      <c r="F28" s="281" t="s">
        <v>219</v>
      </c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W28" s="67"/>
      <c r="X28" s="67"/>
      <c r="Y28" s="67"/>
      <c r="Z28" s="67"/>
      <c r="AD28" s="38"/>
      <c r="AE28" s="38"/>
      <c r="AF28" s="38"/>
      <c r="AT28" s="38"/>
      <c r="AU28" s="38"/>
      <c r="AV28" s="38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6:58" ht="18" customHeight="1">
      <c r="F29" s="14"/>
      <c r="W29" s="228">
        <f>O36</f>
        <v>1080</v>
      </c>
      <c r="X29" s="228"/>
      <c r="Y29" s="228"/>
      <c r="Z29" s="67" t="s">
        <v>97</v>
      </c>
      <c r="AD29" s="38"/>
      <c r="AE29" s="38"/>
      <c r="AF29" s="38"/>
      <c r="AT29" s="38"/>
      <c r="AU29" s="38"/>
      <c r="AV29" s="38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30:58" ht="18" customHeight="1">
      <c r="AD30" s="15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30:58" ht="18" customHeight="1"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9"/>
      <c r="AX31" s="39"/>
      <c r="AY31" s="39"/>
      <c r="AZ31" s="39"/>
      <c r="BA31" s="39"/>
      <c r="BB31" s="39"/>
      <c r="BC31" s="39"/>
      <c r="BD31" s="39"/>
      <c r="BE31" s="39"/>
      <c r="BF31" s="39"/>
    </row>
    <row r="32" spans="7:58" ht="18" customHeight="1">
      <c r="G32" s="282" t="s">
        <v>215</v>
      </c>
      <c r="H32" s="282"/>
      <c r="I32" s="282"/>
      <c r="J32" s="282"/>
      <c r="K32" s="282"/>
      <c r="L32" s="282"/>
      <c r="M32" s="282"/>
      <c r="N32" s="282"/>
      <c r="O32" s="200">
        <f>VLOOKUP(F28,AG47:AM49,2,FALSE)</f>
        <v>1</v>
      </c>
      <c r="P32" s="200"/>
      <c r="Q32" s="200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9"/>
      <c r="AX32" s="39"/>
      <c r="AY32" s="39"/>
      <c r="AZ32" s="39"/>
      <c r="BA32" s="39"/>
      <c r="BB32" s="39"/>
      <c r="BC32" s="39"/>
      <c r="BD32" s="39"/>
      <c r="BE32" s="39"/>
      <c r="BF32" s="39"/>
    </row>
    <row r="33" spans="7:58" ht="18" customHeight="1">
      <c r="G33" s="282" t="s">
        <v>216</v>
      </c>
      <c r="H33" s="282"/>
      <c r="I33" s="282"/>
      <c r="J33" s="282"/>
      <c r="K33" s="282"/>
      <c r="L33" s="282"/>
      <c r="M33" s="282"/>
      <c r="N33" s="282"/>
      <c r="O33" s="284">
        <f>VLOOKUP(F28,AG47:AM48,3,FALSE)</f>
        <v>700</v>
      </c>
      <c r="P33" s="284"/>
      <c r="Q33" s="284"/>
      <c r="AD33" s="38"/>
      <c r="AE33" s="166" t="s">
        <v>195</v>
      </c>
      <c r="AF33" s="166"/>
      <c r="AG33" s="166"/>
      <c r="AH33" s="166"/>
      <c r="AI33" s="166"/>
      <c r="AJ33"/>
      <c r="AK33"/>
      <c r="AL33"/>
      <c r="AM33"/>
      <c r="AN33"/>
      <c r="AO33"/>
      <c r="AP33" s="38"/>
      <c r="AQ33" s="38"/>
      <c r="AR33" s="38"/>
      <c r="AS33" s="38"/>
      <c r="AT33" s="38"/>
      <c r="AU33" s="38"/>
      <c r="AV33" s="38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7:58" ht="18" customHeight="1">
      <c r="G34" s="283" t="str">
        <f>VLOOKUP(F28,AG47:AM49,4,FALSE)</f>
        <v>運搬物重さ</v>
      </c>
      <c r="H34" s="283"/>
      <c r="I34" s="283"/>
      <c r="J34" s="283"/>
      <c r="K34" s="283"/>
      <c r="L34" s="283"/>
      <c r="M34" s="283"/>
      <c r="N34" s="283"/>
      <c r="O34" s="284">
        <f>VLOOKUP(F28,AG47:AM50,5,FALSE)</f>
        <v>200</v>
      </c>
      <c r="P34" s="284"/>
      <c r="Q34" s="284"/>
      <c r="AD34" s="38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38"/>
      <c r="AQ34" s="38"/>
      <c r="AR34" s="38"/>
      <c r="AS34" s="38"/>
      <c r="AT34" s="38"/>
      <c r="AU34" s="38"/>
      <c r="AV34" s="38"/>
      <c r="AW34" s="39"/>
      <c r="AX34" s="39"/>
      <c r="AY34" s="39"/>
      <c r="AZ34" s="39"/>
      <c r="BA34" s="39"/>
      <c r="BB34" s="39"/>
      <c r="BC34" s="39"/>
      <c r="BD34" s="39"/>
      <c r="BE34" s="39"/>
      <c r="BF34" s="39"/>
    </row>
    <row r="35" spans="7:58" ht="18" customHeight="1" thickBot="1">
      <c r="G35" s="285" t="s">
        <v>217</v>
      </c>
      <c r="H35" s="285"/>
      <c r="I35" s="285"/>
      <c r="J35" s="285"/>
      <c r="K35" s="285"/>
      <c r="L35" s="285"/>
      <c r="M35" s="285"/>
      <c r="N35" s="285"/>
      <c r="O35" s="287">
        <f>(O33+O34)*0.2</f>
        <v>180</v>
      </c>
      <c r="P35" s="287"/>
      <c r="Q35" s="287"/>
      <c r="AD35" s="38"/>
      <c r="AE35" s="167"/>
      <c r="AF35" s="167"/>
      <c r="AG35" s="185" t="s">
        <v>196</v>
      </c>
      <c r="AH35" s="231"/>
      <c r="AI35" s="234" t="s">
        <v>197</v>
      </c>
      <c r="AJ35" s="236" t="s">
        <v>198</v>
      </c>
      <c r="AK35" s="238" t="s">
        <v>199</v>
      </c>
      <c r="AL35" s="240" t="s">
        <v>200</v>
      </c>
      <c r="AM35" s="234" t="s">
        <v>201</v>
      </c>
      <c r="AN35" s="242" t="s">
        <v>202</v>
      </c>
      <c r="AO35" s="243"/>
      <c r="AP35" s="38"/>
      <c r="AQ35" s="38"/>
      <c r="AR35" s="38"/>
      <c r="AS35" s="38"/>
      <c r="AT35" s="38"/>
      <c r="AU35" s="38"/>
      <c r="AV35" s="38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7:58" ht="18" customHeight="1" thickTop="1">
      <c r="G36" s="286" t="s">
        <v>218</v>
      </c>
      <c r="H36" s="286"/>
      <c r="I36" s="286"/>
      <c r="J36" s="286"/>
      <c r="K36" s="286"/>
      <c r="L36" s="286"/>
      <c r="M36" s="286"/>
      <c r="N36" s="286"/>
      <c r="O36" s="189">
        <f>SUM(O33:Q35)</f>
        <v>1080</v>
      </c>
      <c r="P36" s="189"/>
      <c r="Q36" s="189"/>
      <c r="AD36" s="38"/>
      <c r="AE36" s="167"/>
      <c r="AF36" s="167"/>
      <c r="AG36" s="232"/>
      <c r="AH36" s="233"/>
      <c r="AI36" s="235"/>
      <c r="AJ36" s="237"/>
      <c r="AK36" s="239"/>
      <c r="AL36" s="241"/>
      <c r="AM36" s="235"/>
      <c r="AN36" s="244"/>
      <c r="AO36" s="245"/>
      <c r="AP36" s="38"/>
      <c r="AQ36" s="38"/>
      <c r="AR36" s="38"/>
      <c r="AS36" s="38"/>
      <c r="AT36" s="38"/>
      <c r="AU36" s="38"/>
      <c r="AV36" s="38"/>
      <c r="AW36" s="39"/>
      <c r="AX36" s="39"/>
      <c r="AY36" s="39"/>
      <c r="AZ36" s="39"/>
      <c r="BA36" s="39"/>
      <c r="BB36" s="39"/>
      <c r="BC36" s="39"/>
      <c r="BD36" s="39"/>
      <c r="BE36" s="39"/>
      <c r="BF36" s="39"/>
    </row>
    <row r="37" spans="30:58" ht="18" customHeight="1">
      <c r="AD37" s="38"/>
      <c r="AE37" s="167"/>
      <c r="AF37" s="167"/>
      <c r="AG37" s="246" t="s">
        <v>203</v>
      </c>
      <c r="AH37" s="247"/>
      <c r="AI37" s="250" t="s">
        <v>204</v>
      </c>
      <c r="AJ37" s="252">
        <v>700</v>
      </c>
      <c r="AK37" s="254">
        <v>175</v>
      </c>
      <c r="AL37" s="256">
        <v>175</v>
      </c>
      <c r="AM37" s="258">
        <f>SUM($AJ$37:$AL$38)</f>
        <v>1050</v>
      </c>
      <c r="AN37" s="260" t="s">
        <v>205</v>
      </c>
      <c r="AO37" s="261"/>
      <c r="AP37" s="38"/>
      <c r="AQ37" s="38"/>
      <c r="AR37" s="38"/>
      <c r="AS37" s="38"/>
      <c r="AT37" s="38"/>
      <c r="AU37" s="38"/>
      <c r="AV37" s="38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30:58" ht="18" customHeight="1">
      <c r="AD38" s="38"/>
      <c r="AE38" s="167"/>
      <c r="AF38" s="167"/>
      <c r="AG38" s="248"/>
      <c r="AH38" s="249"/>
      <c r="AI38" s="251"/>
      <c r="AJ38" s="253"/>
      <c r="AK38" s="255"/>
      <c r="AL38" s="257"/>
      <c r="AM38" s="259"/>
      <c r="AN38" s="262"/>
      <c r="AO38" s="263"/>
      <c r="AP38" s="38"/>
      <c r="AQ38" s="38"/>
      <c r="AR38" s="38"/>
      <c r="AS38" s="38"/>
      <c r="AT38" s="38"/>
      <c r="AU38" s="38"/>
      <c r="AV38" s="38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30:58" ht="18" customHeight="1">
      <c r="AD39" s="15"/>
      <c r="AE39" s="167"/>
      <c r="AF39" s="167"/>
      <c r="AG39" s="264" t="s">
        <v>206</v>
      </c>
      <c r="AH39" s="249"/>
      <c r="AI39" s="251" t="s">
        <v>207</v>
      </c>
      <c r="AJ39" s="265">
        <v>7000</v>
      </c>
      <c r="AK39" s="255">
        <v>1750</v>
      </c>
      <c r="AL39" s="257">
        <v>1750</v>
      </c>
      <c r="AM39" s="259">
        <f>SUM($AJ$39:$AL$40)</f>
        <v>10500</v>
      </c>
      <c r="AN39" s="266" t="s">
        <v>208</v>
      </c>
      <c r="AO39" s="263"/>
      <c r="AP39" s="38"/>
      <c r="AQ39" s="38"/>
      <c r="AR39" s="38"/>
      <c r="AS39" s="38"/>
      <c r="AT39" s="38"/>
      <c r="AU39" s="38"/>
      <c r="AV39" s="38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30:58" ht="18" customHeight="1">
      <c r="AD40" s="15"/>
      <c r="AE40" s="167"/>
      <c r="AF40" s="167"/>
      <c r="AG40" s="248"/>
      <c r="AH40" s="249"/>
      <c r="AI40" s="251"/>
      <c r="AJ40" s="253"/>
      <c r="AK40" s="255"/>
      <c r="AL40" s="257"/>
      <c r="AM40" s="259"/>
      <c r="AN40" s="262"/>
      <c r="AO40" s="263"/>
      <c r="AP40" s="38"/>
      <c r="AQ40" s="38"/>
      <c r="AR40" s="38"/>
      <c r="AS40" s="38"/>
      <c r="AT40" s="38"/>
      <c r="AU40" s="38"/>
      <c r="AV40" s="38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30:58" ht="18" customHeight="1">
      <c r="AD41" s="15"/>
      <c r="AE41" s="167"/>
      <c r="AF41" s="167"/>
      <c r="AG41" s="264" t="s">
        <v>209</v>
      </c>
      <c r="AH41" s="249"/>
      <c r="AI41" s="251" t="s">
        <v>210</v>
      </c>
      <c r="AJ41" s="265">
        <v>700</v>
      </c>
      <c r="AK41" s="255">
        <v>175</v>
      </c>
      <c r="AL41" s="257">
        <v>175</v>
      </c>
      <c r="AM41" s="259">
        <f>SUM($AJ$41:$AL$42)</f>
        <v>1050</v>
      </c>
      <c r="AN41" s="267" t="s">
        <v>211</v>
      </c>
      <c r="AO41" s="263"/>
      <c r="AP41" s="38"/>
      <c r="AQ41" s="38"/>
      <c r="AR41" s="38"/>
      <c r="AS41" s="38"/>
      <c r="AT41" s="38"/>
      <c r="AU41" s="38"/>
      <c r="AV41" s="38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30:58" ht="18" customHeight="1">
      <c r="AD42" s="15"/>
      <c r="AE42" s="167"/>
      <c r="AF42" s="167"/>
      <c r="AG42" s="248"/>
      <c r="AH42" s="249"/>
      <c r="AI42" s="251"/>
      <c r="AJ42" s="253"/>
      <c r="AK42" s="255"/>
      <c r="AL42" s="257"/>
      <c r="AM42" s="259"/>
      <c r="AN42" s="262"/>
      <c r="AO42" s="263"/>
      <c r="AP42" s="38"/>
      <c r="AQ42" s="38"/>
      <c r="AR42" s="38"/>
      <c r="AS42" s="38"/>
      <c r="AT42" s="38"/>
      <c r="AU42" s="38"/>
      <c r="AV42" s="38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30:58" ht="18" customHeight="1">
      <c r="AD43" s="15"/>
      <c r="AE43" s="167"/>
      <c r="AF43" s="167"/>
      <c r="AG43" s="264" t="s">
        <v>212</v>
      </c>
      <c r="AH43" s="249"/>
      <c r="AI43" s="251" t="s">
        <v>213</v>
      </c>
      <c r="AJ43" s="277">
        <v>233</v>
      </c>
      <c r="AK43" s="279"/>
      <c r="AL43" s="268">
        <v>47</v>
      </c>
      <c r="AM43" s="270">
        <f>$AJ$43+$AL$43</f>
        <v>280</v>
      </c>
      <c r="AN43" s="267" t="s">
        <v>214</v>
      </c>
      <c r="AO43" s="263"/>
      <c r="AP43" s="38"/>
      <c r="AQ43" s="38"/>
      <c r="AR43" s="38"/>
      <c r="AS43" s="38"/>
      <c r="AT43" s="38"/>
      <c r="AU43" s="38"/>
      <c r="AV43" s="38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30:58" ht="18" customHeight="1">
      <c r="AD44" s="38"/>
      <c r="AE44" s="167"/>
      <c r="AF44" s="167"/>
      <c r="AG44" s="274"/>
      <c r="AH44" s="275"/>
      <c r="AI44" s="276"/>
      <c r="AJ44" s="278"/>
      <c r="AK44" s="280"/>
      <c r="AL44" s="269"/>
      <c r="AM44" s="271"/>
      <c r="AN44" s="272"/>
      <c r="AO44" s="273"/>
      <c r="AP44" s="38"/>
      <c r="AQ44" s="38"/>
      <c r="AR44" s="38"/>
      <c r="AS44" s="38"/>
      <c r="AT44" s="38"/>
      <c r="AU44" s="38"/>
      <c r="AV44" s="38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30:58" ht="18" customHeight="1"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30:58" ht="18" customHeight="1">
      <c r="AD46" s="38"/>
      <c r="AE46" s="38"/>
      <c r="AF46" s="38"/>
      <c r="AG46" s="169">
        <v>1</v>
      </c>
      <c r="AH46" s="169">
        <v>2</v>
      </c>
      <c r="AI46" s="169">
        <v>3</v>
      </c>
      <c r="AJ46" s="169">
        <v>4</v>
      </c>
      <c r="AK46" s="169">
        <v>5</v>
      </c>
      <c r="AL46" s="169">
        <v>6</v>
      </c>
      <c r="AM46" s="169"/>
      <c r="AN46" s="38"/>
      <c r="AO46" s="38"/>
      <c r="AP46" s="38"/>
      <c r="AQ46" s="38"/>
      <c r="AR46" s="38"/>
      <c r="AS46" s="38"/>
      <c r="AT46" s="38"/>
      <c r="AU46" s="38"/>
      <c r="AV46" s="38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30:58" ht="18" customHeight="1">
      <c r="AD47" s="66"/>
      <c r="AE47" s="38"/>
      <c r="AF47" s="38"/>
      <c r="AG47" s="169" t="s">
        <v>219</v>
      </c>
      <c r="AH47" s="169">
        <v>1</v>
      </c>
      <c r="AI47" s="169">
        <v>700</v>
      </c>
      <c r="AJ47" s="169" t="s">
        <v>220</v>
      </c>
      <c r="AK47" s="169">
        <v>200</v>
      </c>
      <c r="AL47" s="169">
        <f>(AI47+AK47)*0.2</f>
        <v>180</v>
      </c>
      <c r="AM47" s="169"/>
      <c r="AN47" s="38"/>
      <c r="AO47" s="38"/>
      <c r="AP47" s="38"/>
      <c r="AQ47" s="38"/>
      <c r="AR47" s="38"/>
      <c r="AS47" s="38"/>
      <c r="AT47" s="38"/>
      <c r="AU47" s="38"/>
      <c r="AV47" s="38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58" ht="18" customHeight="1">
      <c r="A48" s="15"/>
      <c r="B48" s="172" t="s">
        <v>226</v>
      </c>
      <c r="C48" s="15"/>
      <c r="D48" s="15"/>
      <c r="AD48" s="66"/>
      <c r="AE48" s="38"/>
      <c r="AF48" s="38"/>
      <c r="AG48" s="169" t="s">
        <v>221</v>
      </c>
      <c r="AH48" s="169">
        <v>2</v>
      </c>
      <c r="AI48" s="169">
        <v>1400</v>
      </c>
      <c r="AJ48" s="169" t="s">
        <v>222</v>
      </c>
      <c r="AK48" s="169">
        <v>150</v>
      </c>
      <c r="AL48" s="169">
        <f>(AI48+AK48)*0.2</f>
        <v>310</v>
      </c>
      <c r="AM48" s="169"/>
      <c r="AN48" s="38"/>
      <c r="AO48" s="38"/>
      <c r="AP48" s="38"/>
      <c r="AQ48" s="38"/>
      <c r="AR48" s="38"/>
      <c r="AS48" s="38"/>
      <c r="AT48" s="38"/>
      <c r="AU48" s="38"/>
      <c r="AV48" s="38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ht="18" customHeight="1">
      <c r="A49" s="15"/>
      <c r="B49" s="15"/>
      <c r="C49" s="102"/>
      <c r="D49" s="15"/>
      <c r="E49" s="15"/>
      <c r="F49" s="15"/>
      <c r="G49" s="15"/>
      <c r="H49" s="15"/>
      <c r="I49" s="15"/>
      <c r="J49" s="15"/>
      <c r="K49" s="15"/>
      <c r="L49" s="15"/>
      <c r="M49" s="18" t="s">
        <v>9</v>
      </c>
      <c r="N49" s="18"/>
      <c r="O49" s="15"/>
      <c r="P49" s="15"/>
      <c r="Q49" s="15"/>
      <c r="R49" s="15" t="s">
        <v>29</v>
      </c>
      <c r="AD49" s="66"/>
      <c r="AE49" s="66"/>
      <c r="AF49" s="66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9"/>
      <c r="AX49" s="39"/>
      <c r="AY49" s="39"/>
      <c r="AZ49" s="39"/>
      <c r="BA49" s="39"/>
      <c r="BB49" s="39"/>
      <c r="BC49" s="39"/>
      <c r="BD49" s="39"/>
      <c r="BE49" s="39"/>
      <c r="BF49" s="39"/>
    </row>
    <row r="50" spans="1:58" ht="18" customHeight="1">
      <c r="A50" s="15"/>
      <c r="B50" s="15"/>
      <c r="C50" s="10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66"/>
      <c r="V50" s="15"/>
      <c r="W50" s="15"/>
      <c r="X50" s="15"/>
      <c r="Y50" s="15"/>
      <c r="Z50" s="15"/>
      <c r="AA50" s="15"/>
      <c r="AB50" s="38"/>
      <c r="AC50" s="38"/>
      <c r="AD50" s="66"/>
      <c r="AE50" s="66"/>
      <c r="AF50" s="66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9"/>
      <c r="AX50" s="39"/>
      <c r="AY50" s="39"/>
      <c r="AZ50" s="39"/>
      <c r="BA50" s="39"/>
      <c r="BB50" s="39"/>
      <c r="BC50" s="39"/>
      <c r="BD50" s="39"/>
      <c r="BE50" s="39"/>
      <c r="BF50" s="39"/>
    </row>
    <row r="51" spans="1:58" ht="18" customHeight="1">
      <c r="A51" s="15"/>
      <c r="B51" s="15"/>
      <c r="C51" s="10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66"/>
      <c r="V51" s="15"/>
      <c r="W51" s="15"/>
      <c r="X51" s="15"/>
      <c r="Y51" s="15"/>
      <c r="Z51" s="15"/>
      <c r="AA51" s="15"/>
      <c r="AB51" s="38"/>
      <c r="AC51" s="38"/>
      <c r="AD51" s="66"/>
      <c r="AE51" s="66"/>
      <c r="AF51" s="66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/>
      <c r="AX51" s="39"/>
      <c r="AY51" s="39"/>
      <c r="AZ51" s="39"/>
      <c r="BA51" s="39"/>
      <c r="BB51" s="39"/>
      <c r="BC51" s="39"/>
      <c r="BD51" s="39"/>
      <c r="BE51" s="39"/>
      <c r="BF51" s="39"/>
    </row>
    <row r="52" spans="1:58" ht="18" customHeight="1">
      <c r="A52" s="15"/>
      <c r="B52" s="15"/>
      <c r="C52" s="10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66"/>
      <c r="V52" s="15"/>
      <c r="W52" s="15"/>
      <c r="X52" s="15"/>
      <c r="Y52" s="15"/>
      <c r="Z52" s="15"/>
      <c r="AA52" s="15"/>
      <c r="AB52" s="38"/>
      <c r="AC52" s="38"/>
      <c r="AD52" s="67"/>
      <c r="AE52" s="66"/>
      <c r="AF52" s="66"/>
      <c r="AG52" s="66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8" ht="18" customHeight="1">
      <c r="A53" s="15"/>
      <c r="B53" s="15"/>
      <c r="C53" s="102"/>
      <c r="D53" s="18"/>
      <c r="E53" s="15"/>
      <c r="F53" s="15"/>
      <c r="G53" s="15"/>
      <c r="H53" s="15"/>
      <c r="I53" s="15"/>
      <c r="J53" s="15"/>
      <c r="K53" s="15"/>
      <c r="L53" s="15"/>
      <c r="M53" s="15" t="s">
        <v>30</v>
      </c>
      <c r="N53" s="15"/>
      <c r="O53" s="15"/>
      <c r="P53" s="15"/>
      <c r="Q53" s="15"/>
      <c r="R53" s="15"/>
      <c r="S53" s="15"/>
      <c r="T53" s="15"/>
      <c r="U53" s="66"/>
      <c r="V53" s="15"/>
      <c r="W53" s="15"/>
      <c r="X53" s="15"/>
      <c r="Y53" s="15"/>
      <c r="Z53" s="15"/>
      <c r="AA53" s="15"/>
      <c r="AB53" s="38"/>
      <c r="AC53" s="38"/>
      <c r="AD53" s="67"/>
      <c r="AE53" s="66"/>
      <c r="AF53" s="66"/>
      <c r="AG53" s="66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4" spans="1:58" ht="18" customHeight="1">
      <c r="A54" s="15"/>
      <c r="B54" s="15"/>
      <c r="C54" s="15"/>
      <c r="D54" s="18"/>
      <c r="E54" s="15"/>
      <c r="F54" s="15" t="s">
        <v>31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8"/>
      <c r="U54" s="66"/>
      <c r="V54" s="15"/>
      <c r="W54" s="15"/>
      <c r="X54" s="15"/>
      <c r="Y54" s="15"/>
      <c r="Z54" s="15"/>
      <c r="AA54" s="15"/>
      <c r="AB54" s="38"/>
      <c r="AC54" s="38"/>
      <c r="AD54" s="66"/>
      <c r="AE54" s="66"/>
      <c r="AF54" s="66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ht="18" customHeight="1">
      <c r="A55" s="15"/>
      <c r="B55" s="15"/>
      <c r="C55" s="15"/>
      <c r="D55" s="18"/>
      <c r="E55" s="15"/>
      <c r="F55" s="15"/>
      <c r="G55" s="15"/>
      <c r="H55" s="15"/>
      <c r="I55" s="15"/>
      <c r="J55" s="15"/>
      <c r="K55" s="15"/>
      <c r="L55" s="15" t="s">
        <v>10</v>
      </c>
      <c r="M55" s="207">
        <v>900</v>
      </c>
      <c r="N55" s="207"/>
      <c r="O55" s="15" t="s">
        <v>28</v>
      </c>
      <c r="P55" s="15"/>
      <c r="Q55" s="15"/>
      <c r="R55" s="15"/>
      <c r="S55" s="15"/>
      <c r="T55" s="15"/>
      <c r="U55" s="66"/>
      <c r="V55" s="15"/>
      <c r="W55" s="15"/>
      <c r="X55" s="15"/>
      <c r="Y55" s="15"/>
      <c r="Z55" s="29"/>
      <c r="AA55" s="15"/>
      <c r="AB55" s="38"/>
      <c r="AC55" s="38"/>
      <c r="AD55" s="66"/>
      <c r="AE55" s="66"/>
      <c r="AF55" s="66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ht="18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66"/>
      <c r="V56" s="15"/>
      <c r="W56" s="15"/>
      <c r="X56" s="15"/>
      <c r="Y56" s="15"/>
      <c r="Z56" s="29"/>
      <c r="AA56" s="15"/>
      <c r="AB56" s="38"/>
      <c r="AC56" s="38"/>
      <c r="AD56" s="66"/>
      <c r="AE56" s="66"/>
      <c r="AF56" s="66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ht="18" customHeight="1">
      <c r="A57" s="15"/>
      <c r="B57" s="15"/>
      <c r="C57" s="15" t="s">
        <v>89</v>
      </c>
      <c r="D57" s="15"/>
      <c r="E57" s="15"/>
      <c r="F57" s="102"/>
      <c r="G57" s="15" t="s">
        <v>87</v>
      </c>
      <c r="H57" s="15"/>
      <c r="I57" s="15"/>
      <c r="J57" s="15"/>
      <c r="K57" s="15"/>
      <c r="L57" s="19" t="s">
        <v>128</v>
      </c>
      <c r="M57" s="19" t="s">
        <v>129</v>
      </c>
      <c r="N57" s="220">
        <f>W29</f>
        <v>1080</v>
      </c>
      <c r="O57" s="220"/>
      <c r="P57" s="221"/>
      <c r="Q57" s="15" t="s">
        <v>98</v>
      </c>
      <c r="R57" s="113"/>
      <c r="S57" s="113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6"/>
      <c r="AE57" s="66"/>
      <c r="AF57" s="66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ht="18" customHeight="1">
      <c r="A58" s="15"/>
      <c r="B58" s="15"/>
      <c r="C58" s="15" t="s">
        <v>90</v>
      </c>
      <c r="D58" s="102"/>
      <c r="E58" s="15"/>
      <c r="F58" s="15"/>
      <c r="G58" s="15" t="s">
        <v>30</v>
      </c>
      <c r="H58" s="15"/>
      <c r="I58" s="114"/>
      <c r="J58" s="115"/>
      <c r="K58" s="15"/>
      <c r="L58" s="116" t="s">
        <v>130</v>
      </c>
      <c r="M58" s="116" t="s">
        <v>131</v>
      </c>
      <c r="N58" s="220">
        <f>R23</f>
        <v>44</v>
      </c>
      <c r="O58" s="220"/>
      <c r="P58" s="221"/>
      <c r="Q58" s="227" t="s">
        <v>73</v>
      </c>
      <c r="R58" s="227"/>
      <c r="S58" s="11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66"/>
      <c r="AE58" s="66"/>
      <c r="AF58" s="66"/>
      <c r="AG58" s="38"/>
      <c r="AH58" s="38"/>
      <c r="AI58" s="38"/>
      <c r="AJ58" s="41" t="s">
        <v>86</v>
      </c>
      <c r="AK58" s="41" t="s">
        <v>49</v>
      </c>
      <c r="AL58" s="41" t="s">
        <v>50</v>
      </c>
      <c r="AM58" s="41" t="s">
        <v>51</v>
      </c>
      <c r="AN58" s="41" t="s">
        <v>52</v>
      </c>
      <c r="AO58" s="41" t="s">
        <v>53</v>
      </c>
      <c r="AP58" s="41" t="s">
        <v>54</v>
      </c>
      <c r="AQ58" s="41" t="s">
        <v>55</v>
      </c>
      <c r="AR58" s="41" t="s">
        <v>56</v>
      </c>
      <c r="AS58" s="41" t="s">
        <v>57</v>
      </c>
      <c r="AT58" s="41" t="s">
        <v>58</v>
      </c>
      <c r="AU58" s="41" t="s">
        <v>59</v>
      </c>
      <c r="AV58" s="41" t="s">
        <v>65</v>
      </c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8" customHeight="1">
      <c r="A59" s="66"/>
      <c r="B59" s="66"/>
      <c r="C59" s="66"/>
      <c r="D59" s="66"/>
      <c r="E59" s="66"/>
      <c r="F59" s="66"/>
      <c r="G59" s="66"/>
      <c r="H59" s="66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66"/>
      <c r="AA59" s="66"/>
      <c r="AB59" s="66"/>
      <c r="AC59" s="66"/>
      <c r="AD59" s="66"/>
      <c r="AE59" s="66"/>
      <c r="AF59" s="66"/>
      <c r="AG59" s="38"/>
      <c r="AH59" s="38"/>
      <c r="AI59" s="38"/>
      <c r="AJ59" s="68" t="s">
        <v>32</v>
      </c>
      <c r="AK59" s="69"/>
      <c r="AL59" s="68" t="s">
        <v>39</v>
      </c>
      <c r="AM59" s="70"/>
      <c r="AN59" s="70"/>
      <c r="AO59" s="71" t="s">
        <v>40</v>
      </c>
      <c r="AP59" s="72" t="s">
        <v>41</v>
      </c>
      <c r="AQ59" s="73"/>
      <c r="AR59" s="74" t="s">
        <v>47</v>
      </c>
      <c r="AS59" s="68" t="s">
        <v>42</v>
      </c>
      <c r="AT59" s="74" t="s">
        <v>48</v>
      </c>
      <c r="AU59" s="68" t="s">
        <v>64</v>
      </c>
      <c r="AV59" s="6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ht="18" customHeight="1">
      <c r="A60" s="15"/>
      <c r="B60" s="15"/>
      <c r="C60" s="15"/>
      <c r="D60" s="15" t="s">
        <v>132</v>
      </c>
      <c r="E60" s="102"/>
      <c r="F60" s="102"/>
      <c r="G60" s="15"/>
      <c r="H60" s="15"/>
      <c r="I60" s="102"/>
      <c r="J60" s="15"/>
      <c r="K60" s="15"/>
      <c r="L60" s="15"/>
      <c r="M60" s="15"/>
      <c r="N60" s="112"/>
      <c r="O60" s="15"/>
      <c r="P60" s="112"/>
      <c r="Q60" s="15"/>
      <c r="R60" s="113"/>
      <c r="S60" s="113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66"/>
      <c r="AE60" s="66"/>
      <c r="AF60" s="66"/>
      <c r="AG60" s="38"/>
      <c r="AH60" s="38"/>
      <c r="AI60" s="38"/>
      <c r="AJ60" s="75"/>
      <c r="AK60" s="76"/>
      <c r="AL60" s="77" t="s">
        <v>38</v>
      </c>
      <c r="AM60" s="78"/>
      <c r="AN60" s="78"/>
      <c r="AO60" s="79" t="s">
        <v>72</v>
      </c>
      <c r="AP60" s="80" t="s">
        <v>73</v>
      </c>
      <c r="AQ60" s="81" t="s">
        <v>124</v>
      </c>
      <c r="AR60" s="79" t="s">
        <v>125</v>
      </c>
      <c r="AS60" s="77" t="s">
        <v>126</v>
      </c>
      <c r="AT60" s="79" t="s">
        <v>127</v>
      </c>
      <c r="AU60" s="77" t="s">
        <v>124</v>
      </c>
      <c r="AV60" s="82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ht="18" customHeight="1">
      <c r="A61" s="15"/>
      <c r="B61" s="15"/>
      <c r="C61" s="15"/>
      <c r="D61" s="15"/>
      <c r="E61" s="208" t="s">
        <v>133</v>
      </c>
      <c r="F61" s="208" t="s">
        <v>134</v>
      </c>
      <c r="G61" s="222" t="s">
        <v>135</v>
      </c>
      <c r="H61" s="222"/>
      <c r="I61" s="208" t="s">
        <v>11</v>
      </c>
      <c r="J61" s="222" t="s">
        <v>136</v>
      </c>
      <c r="K61" s="222"/>
      <c r="L61" s="15"/>
      <c r="M61" s="15"/>
      <c r="N61" s="15"/>
      <c r="O61" s="9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67"/>
      <c r="AB61" s="67"/>
      <c r="AC61" s="67"/>
      <c r="AD61" s="66"/>
      <c r="AE61" s="66"/>
      <c r="AF61" s="66"/>
      <c r="AG61" s="38"/>
      <c r="AH61" s="38"/>
      <c r="AI61" s="38"/>
      <c r="AJ61" s="83" t="s">
        <v>33</v>
      </c>
      <c r="AK61" s="84" t="s">
        <v>45</v>
      </c>
      <c r="AL61" s="85">
        <v>28</v>
      </c>
      <c r="AM61" s="86">
        <v>240</v>
      </c>
      <c r="AN61" s="87">
        <v>4000</v>
      </c>
      <c r="AO61" s="88">
        <v>176</v>
      </c>
      <c r="AP61" s="85">
        <v>44</v>
      </c>
      <c r="AQ61" s="89">
        <v>184</v>
      </c>
      <c r="AR61" s="48">
        <v>439000</v>
      </c>
      <c r="AS61" s="90">
        <v>31360</v>
      </c>
      <c r="AT61" s="48">
        <v>6860</v>
      </c>
      <c r="AU61" s="91">
        <v>16.2</v>
      </c>
      <c r="AV61" s="84" t="s">
        <v>43</v>
      </c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ht="18" customHeight="1">
      <c r="A62" s="15"/>
      <c r="B62" s="15"/>
      <c r="C62" s="15"/>
      <c r="D62" s="15"/>
      <c r="E62" s="208"/>
      <c r="F62" s="208"/>
      <c r="G62" s="208">
        <v>4</v>
      </c>
      <c r="H62" s="208"/>
      <c r="I62" s="208"/>
      <c r="J62" s="208">
        <v>8</v>
      </c>
      <c r="K62" s="208"/>
      <c r="L62" s="15"/>
      <c r="M62" s="15"/>
      <c r="N62" s="15"/>
      <c r="O62" s="9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67"/>
      <c r="AB62" s="67"/>
      <c r="AC62" s="67"/>
      <c r="AD62" s="66"/>
      <c r="AE62" s="66"/>
      <c r="AF62" s="66"/>
      <c r="AG62" s="38"/>
      <c r="AH62" s="38"/>
      <c r="AI62" s="38"/>
      <c r="AJ62" s="93" t="s">
        <v>34</v>
      </c>
      <c r="AK62" s="94"/>
      <c r="AL62" s="95">
        <v>28</v>
      </c>
      <c r="AM62" s="96">
        <v>200</v>
      </c>
      <c r="AN62" s="97">
        <v>4000</v>
      </c>
      <c r="AO62" s="98">
        <v>128</v>
      </c>
      <c r="AP62" s="95">
        <v>32</v>
      </c>
      <c r="AQ62" s="99">
        <v>160</v>
      </c>
      <c r="AR62" s="53">
        <v>439000</v>
      </c>
      <c r="AS62" s="100">
        <v>43200</v>
      </c>
      <c r="AT62" s="53">
        <v>8830</v>
      </c>
      <c r="AU62" s="101">
        <v>10.3</v>
      </c>
      <c r="AV62" s="94" t="s">
        <v>43</v>
      </c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ht="18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92"/>
      <c r="P63" s="15"/>
      <c r="Q63" s="15"/>
      <c r="R63" s="118"/>
      <c r="S63" s="15"/>
      <c r="T63" s="15"/>
      <c r="U63" s="15"/>
      <c r="V63" s="15"/>
      <c r="W63" s="15"/>
      <c r="X63" s="15"/>
      <c r="Y63" s="15"/>
      <c r="Z63" s="15"/>
      <c r="AA63" s="67"/>
      <c r="AB63" s="67"/>
      <c r="AC63" s="67"/>
      <c r="AD63" s="66"/>
      <c r="AE63" s="66"/>
      <c r="AF63" s="66"/>
      <c r="AG63" s="38"/>
      <c r="AH63" s="38"/>
      <c r="AI63" s="38"/>
      <c r="AJ63" s="93" t="s">
        <v>35</v>
      </c>
      <c r="AK63" s="94"/>
      <c r="AL63" s="95">
        <v>28</v>
      </c>
      <c r="AM63" s="96">
        <v>200</v>
      </c>
      <c r="AN63" s="97">
        <v>4000</v>
      </c>
      <c r="AO63" s="98">
        <v>176</v>
      </c>
      <c r="AP63" s="95">
        <v>44</v>
      </c>
      <c r="AQ63" s="99">
        <v>220</v>
      </c>
      <c r="AR63" s="53">
        <v>439000</v>
      </c>
      <c r="AS63" s="100">
        <v>43200</v>
      </c>
      <c r="AT63" s="53">
        <v>6860</v>
      </c>
      <c r="AU63" s="101">
        <v>13.2</v>
      </c>
      <c r="AV63" s="94" t="s">
        <v>43</v>
      </c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ht="18" customHeight="1">
      <c r="A64" s="15"/>
      <c r="B64" s="15"/>
      <c r="C64" s="15"/>
      <c r="D64" s="15"/>
      <c r="E64" s="15"/>
      <c r="F64" s="208" t="s">
        <v>134</v>
      </c>
      <c r="G64" s="209">
        <f>$N$57</f>
        <v>1080</v>
      </c>
      <c r="H64" s="218"/>
      <c r="I64" s="218"/>
      <c r="J64" s="17" t="s">
        <v>1</v>
      </c>
      <c r="K64" s="219">
        <f>$M$55/1000</f>
        <v>0.9</v>
      </c>
      <c r="L64" s="219"/>
      <c r="M64" s="208" t="s">
        <v>11</v>
      </c>
      <c r="N64" s="188">
        <f>$N$58</f>
        <v>44</v>
      </c>
      <c r="O64" s="188"/>
      <c r="P64" s="17" t="s">
        <v>1</v>
      </c>
      <c r="Q64" s="199">
        <f>$M$55/1000</f>
        <v>0.9</v>
      </c>
      <c r="R64" s="199"/>
      <c r="S64" s="119" t="s">
        <v>137</v>
      </c>
      <c r="T64" s="208" t="s">
        <v>134</v>
      </c>
      <c r="U64" s="198">
        <f>ROUND(($G$64*$K$64/$J$65+$N$64*$Q$64^2/$P$65),0)</f>
        <v>247</v>
      </c>
      <c r="V64" s="198"/>
      <c r="W64" s="196" t="s">
        <v>138</v>
      </c>
      <c r="X64" s="197"/>
      <c r="Y64" s="15"/>
      <c r="Z64" s="67"/>
      <c r="AA64" s="67"/>
      <c r="AB64" s="67"/>
      <c r="AC64" s="38"/>
      <c r="AD64" s="66"/>
      <c r="AE64" s="66"/>
      <c r="AF64" s="66"/>
      <c r="AG64" s="38"/>
      <c r="AH64" s="38"/>
      <c r="AI64" s="38"/>
      <c r="AJ64" s="93" t="s">
        <v>36</v>
      </c>
      <c r="AK64" s="94" t="s">
        <v>46</v>
      </c>
      <c r="AL64" s="95">
        <v>28</v>
      </c>
      <c r="AM64" s="96">
        <v>240</v>
      </c>
      <c r="AN64" s="97">
        <v>4000</v>
      </c>
      <c r="AO64" s="98">
        <v>124</v>
      </c>
      <c r="AP64" s="95">
        <v>31</v>
      </c>
      <c r="AQ64" s="99">
        <v>128</v>
      </c>
      <c r="AR64" s="53">
        <v>5190</v>
      </c>
      <c r="AS64" s="100">
        <v>3710</v>
      </c>
      <c r="AT64" s="53">
        <v>200000</v>
      </c>
      <c r="AU64" s="101">
        <v>185</v>
      </c>
      <c r="AV64" s="94" t="s">
        <v>44</v>
      </c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ht="18" customHeight="1">
      <c r="A65" s="15"/>
      <c r="B65" s="15"/>
      <c r="C65" s="15"/>
      <c r="D65" s="15"/>
      <c r="E65" s="67"/>
      <c r="F65" s="208"/>
      <c r="G65" s="120"/>
      <c r="H65" s="121"/>
      <c r="I65" s="121"/>
      <c r="J65" s="19">
        <v>4</v>
      </c>
      <c r="K65" s="15"/>
      <c r="L65" s="15"/>
      <c r="M65" s="208"/>
      <c r="N65" s="15"/>
      <c r="O65" s="15"/>
      <c r="P65" s="19">
        <v>8</v>
      </c>
      <c r="Q65" s="15"/>
      <c r="R65" s="15"/>
      <c r="S65" s="18"/>
      <c r="T65" s="208"/>
      <c r="U65" s="198"/>
      <c r="V65" s="198"/>
      <c r="W65" s="197"/>
      <c r="X65" s="197"/>
      <c r="Y65" s="15"/>
      <c r="Z65" s="67"/>
      <c r="AA65" s="67"/>
      <c r="AB65" s="67"/>
      <c r="AC65" s="38"/>
      <c r="AD65" s="66"/>
      <c r="AE65" s="66"/>
      <c r="AF65" s="66"/>
      <c r="AG65" s="38"/>
      <c r="AH65" s="38"/>
      <c r="AI65" s="38"/>
      <c r="AJ65" s="103" t="s">
        <v>37</v>
      </c>
      <c r="AK65" s="104" t="s">
        <v>46</v>
      </c>
      <c r="AL65" s="105">
        <v>28</v>
      </c>
      <c r="AM65" s="106">
        <v>240</v>
      </c>
      <c r="AN65" s="107">
        <v>4000</v>
      </c>
      <c r="AO65" s="108">
        <v>100</v>
      </c>
      <c r="AP65" s="105">
        <v>25</v>
      </c>
      <c r="AQ65" s="109">
        <v>103</v>
      </c>
      <c r="AR65" s="61">
        <v>7290</v>
      </c>
      <c r="AS65" s="110">
        <v>5210</v>
      </c>
      <c r="AT65" s="61">
        <v>70300</v>
      </c>
      <c r="AU65" s="111">
        <v>98</v>
      </c>
      <c r="AV65" s="104" t="s">
        <v>44</v>
      </c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ht="18" customHeight="1">
      <c r="A66" s="15"/>
      <c r="B66" s="15"/>
      <c r="C66" s="15"/>
      <c r="D66" s="15" t="s">
        <v>108</v>
      </c>
      <c r="E66" s="102"/>
      <c r="F66" s="15"/>
      <c r="G66" s="15"/>
      <c r="H66" s="1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5"/>
      <c r="AA66" s="15"/>
      <c r="AB66" s="15"/>
      <c r="AC66" s="15"/>
      <c r="AD66" s="66"/>
      <c r="AE66" s="66"/>
      <c r="AF66" s="66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ht="18" customHeight="1">
      <c r="A67" s="66"/>
      <c r="B67" s="66"/>
      <c r="C67" s="66"/>
      <c r="D67" s="66"/>
      <c r="E67" s="208" t="s">
        <v>139</v>
      </c>
      <c r="F67" s="208" t="s">
        <v>134</v>
      </c>
      <c r="G67" s="218" t="s">
        <v>12</v>
      </c>
      <c r="H67" s="218"/>
      <c r="I67" s="208" t="s">
        <v>0</v>
      </c>
      <c r="J67" s="209">
        <f>$U$64*1000</f>
        <v>247000</v>
      </c>
      <c r="K67" s="209"/>
      <c r="L67" s="209"/>
      <c r="M67" s="208" t="s">
        <v>134</v>
      </c>
      <c r="N67" s="212">
        <f>$J$67/$J$68</f>
        <v>7.9</v>
      </c>
      <c r="O67" s="212"/>
      <c r="P67" s="190" t="s">
        <v>140</v>
      </c>
      <c r="Q67" s="190"/>
      <c r="R67" s="208" t="str">
        <f>IF($N$67&lt;=$U$67,"＜","＞")</f>
        <v>＜</v>
      </c>
      <c r="S67" s="191" t="s">
        <v>141</v>
      </c>
      <c r="T67" s="191"/>
      <c r="U67" s="211">
        <f>VLOOKUP($J$23,$AJ$61:$AV$65,12,FALSE)</f>
        <v>16.2</v>
      </c>
      <c r="V67" s="211"/>
      <c r="W67" s="208" t="s">
        <v>142</v>
      </c>
      <c r="X67" s="208"/>
      <c r="Y67" s="206">
        <f>IF($N$67&lt;=$U$67,"","NG")</f>
      </c>
      <c r="Z67" s="206"/>
      <c r="AA67" s="206"/>
      <c r="AB67" s="206"/>
      <c r="AC67" s="66"/>
      <c r="AD67" s="126"/>
      <c r="AE67" s="126"/>
      <c r="AF67" s="126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ht="18" customHeight="1">
      <c r="A68" s="66"/>
      <c r="B68" s="66"/>
      <c r="C68" s="66"/>
      <c r="D68" s="66"/>
      <c r="E68" s="208"/>
      <c r="F68" s="208"/>
      <c r="G68" s="208" t="s">
        <v>13</v>
      </c>
      <c r="H68" s="208"/>
      <c r="I68" s="208"/>
      <c r="J68" s="210">
        <f>VLOOKUP($J$23,$AJ$61:$AV$65,10,FALSE)</f>
        <v>31360</v>
      </c>
      <c r="K68" s="210"/>
      <c r="L68" s="210"/>
      <c r="M68" s="208"/>
      <c r="N68" s="212"/>
      <c r="O68" s="212"/>
      <c r="P68" s="190"/>
      <c r="Q68" s="190"/>
      <c r="R68" s="208"/>
      <c r="S68" s="191"/>
      <c r="T68" s="191"/>
      <c r="U68" s="211"/>
      <c r="V68" s="211"/>
      <c r="W68" s="208"/>
      <c r="X68" s="208"/>
      <c r="Y68" s="206"/>
      <c r="Z68" s="206"/>
      <c r="AA68" s="206"/>
      <c r="AB68" s="206"/>
      <c r="AC68" s="66"/>
      <c r="AD68" s="126"/>
      <c r="AE68" s="126"/>
      <c r="AF68" s="126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32" ht="18" customHeight="1">
      <c r="A69" s="66"/>
      <c r="B69" s="66"/>
      <c r="C69" s="66"/>
      <c r="D69" s="66"/>
      <c r="E69" s="66"/>
      <c r="F69" s="66"/>
      <c r="G69" s="66"/>
      <c r="H69" s="6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66"/>
      <c r="AA69" s="66"/>
      <c r="AB69" s="66"/>
      <c r="AC69" s="66"/>
      <c r="AD69" s="126"/>
      <c r="AE69" s="126"/>
      <c r="AF69" s="126"/>
    </row>
    <row r="70" spans="1:32" ht="18" customHeight="1">
      <c r="A70" s="15"/>
      <c r="B70" s="15"/>
      <c r="C70" s="15" t="s">
        <v>14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67"/>
      <c r="AB70" s="67"/>
      <c r="AC70" s="67"/>
      <c r="AD70" s="126"/>
      <c r="AE70" s="126"/>
      <c r="AF70" s="126"/>
    </row>
    <row r="71" spans="1:29" ht="18" customHeight="1">
      <c r="A71" s="15"/>
      <c r="B71" s="15"/>
      <c r="C71" s="15"/>
      <c r="D71" s="15"/>
      <c r="E71" s="15"/>
      <c r="F71" s="15"/>
      <c r="G71" s="18"/>
      <c r="H71" s="18"/>
      <c r="I71" s="18"/>
      <c r="J71" s="38"/>
      <c r="K71" s="38"/>
      <c r="L71" s="12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67"/>
      <c r="AB71" s="67"/>
      <c r="AC71" s="67"/>
    </row>
    <row r="72" spans="1:29" ht="18" customHeight="1">
      <c r="A72" s="15"/>
      <c r="B72" s="15"/>
      <c r="C72" s="15"/>
      <c r="D72" s="15"/>
      <c r="E72" s="208" t="s">
        <v>143</v>
      </c>
      <c r="F72" s="208" t="s">
        <v>134</v>
      </c>
      <c r="G72" s="222" t="s">
        <v>144</v>
      </c>
      <c r="H72" s="222"/>
      <c r="I72" s="222"/>
      <c r="J72" s="187"/>
      <c r="K72" s="208" t="s">
        <v>11</v>
      </c>
      <c r="L72" s="179" t="s">
        <v>145</v>
      </c>
      <c r="M72" s="179"/>
      <c r="N72" s="179"/>
      <c r="O72" s="187"/>
      <c r="P72" s="15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67"/>
      <c r="AC72" s="67"/>
    </row>
    <row r="73" spans="1:29" ht="18" customHeight="1">
      <c r="A73" s="15"/>
      <c r="B73" s="15"/>
      <c r="C73" s="15"/>
      <c r="D73" s="15"/>
      <c r="E73" s="208"/>
      <c r="F73" s="208"/>
      <c r="G73" s="177" t="s">
        <v>146</v>
      </c>
      <c r="H73" s="177"/>
      <c r="I73" s="177"/>
      <c r="J73" s="178"/>
      <c r="K73" s="208"/>
      <c r="L73" s="177" t="s">
        <v>147</v>
      </c>
      <c r="M73" s="177"/>
      <c r="N73" s="177"/>
      <c r="O73" s="178"/>
      <c r="P73" s="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67"/>
      <c r="AC73" s="67"/>
    </row>
    <row r="74" spans="1:29" ht="18" customHeight="1">
      <c r="A74" s="15"/>
      <c r="B74" s="15"/>
      <c r="C74" s="15"/>
      <c r="D74" s="15"/>
      <c r="E74" s="18"/>
      <c r="F74" s="18"/>
      <c r="G74" s="15"/>
      <c r="H74" s="15"/>
      <c r="I74" s="15"/>
      <c r="J74" s="15"/>
      <c r="K74" s="15"/>
      <c r="L74" s="15"/>
      <c r="M74" s="118"/>
      <c r="N74" s="118"/>
      <c r="O74" s="15"/>
      <c r="P74" s="15"/>
      <c r="Q74" s="15"/>
      <c r="R74" s="15"/>
      <c r="S74" s="15"/>
      <c r="T74" s="15"/>
      <c r="U74" s="15"/>
      <c r="V74" s="15"/>
      <c r="W74" s="118"/>
      <c r="X74" s="118"/>
      <c r="Y74" s="118"/>
      <c r="Z74" s="15"/>
      <c r="AA74" s="67"/>
      <c r="AB74" s="67"/>
      <c r="AC74" s="67"/>
    </row>
    <row r="75" spans="1:29" ht="18" customHeight="1">
      <c r="A75" s="15"/>
      <c r="B75" s="15"/>
      <c r="C75" s="15"/>
      <c r="D75" s="15"/>
      <c r="E75" s="18"/>
      <c r="F75" s="208" t="s">
        <v>134</v>
      </c>
      <c r="G75" s="193">
        <f>$N$57</f>
        <v>1080</v>
      </c>
      <c r="H75" s="186"/>
      <c r="I75" s="186"/>
      <c r="J75" s="17" t="s">
        <v>1</v>
      </c>
      <c r="K75" s="223">
        <f>$M$55</f>
        <v>900</v>
      </c>
      <c r="L75" s="223"/>
      <c r="M75" s="119" t="s">
        <v>148</v>
      </c>
      <c r="N75" s="124"/>
      <c r="O75" s="125"/>
      <c r="P75" s="208" t="s">
        <v>11</v>
      </c>
      <c r="Q75" s="218">
        <v>5</v>
      </c>
      <c r="R75" s="218"/>
      <c r="S75" s="17" t="s">
        <v>1</v>
      </c>
      <c r="T75" s="182">
        <f>$N$58/1000</f>
        <v>0.044</v>
      </c>
      <c r="U75" s="182"/>
      <c r="V75" s="183"/>
      <c r="W75" s="17" t="s">
        <v>1</v>
      </c>
      <c r="X75" s="180">
        <f>$M$55</f>
        <v>900</v>
      </c>
      <c r="Y75" s="181"/>
      <c r="Z75" s="119" t="s">
        <v>149</v>
      </c>
      <c r="AA75" s="67"/>
      <c r="AB75" s="67"/>
      <c r="AC75" s="67"/>
    </row>
    <row r="76" spans="1:32" ht="18" customHeight="1">
      <c r="A76" s="15"/>
      <c r="B76" s="15"/>
      <c r="C76" s="15"/>
      <c r="D76" s="15"/>
      <c r="E76" s="18"/>
      <c r="F76" s="208"/>
      <c r="G76" s="18">
        <v>48</v>
      </c>
      <c r="H76" s="18" t="s">
        <v>150</v>
      </c>
      <c r="I76" s="184">
        <f>VLOOKUP($J$23,$AJ$61:$AV$65,11,FALSE)</f>
        <v>6860</v>
      </c>
      <c r="J76" s="184"/>
      <c r="K76" s="184"/>
      <c r="L76" s="18" t="s">
        <v>1</v>
      </c>
      <c r="M76" s="198">
        <f>VLOOKUP($J$23,$AJ$61:$AV$65,9,FALSE)</f>
        <v>439000</v>
      </c>
      <c r="N76" s="198"/>
      <c r="O76" s="198"/>
      <c r="P76" s="208"/>
      <c r="Q76" s="208">
        <v>384</v>
      </c>
      <c r="R76" s="208"/>
      <c r="S76" s="15" t="s">
        <v>150</v>
      </c>
      <c r="T76" s="184">
        <f>VLOOKUP($J$23,$AJ$61:$AV$65,11,FALSE)</f>
        <v>6860</v>
      </c>
      <c r="U76" s="184"/>
      <c r="V76" s="184"/>
      <c r="W76" s="18" t="s">
        <v>1</v>
      </c>
      <c r="X76" s="198">
        <f>VLOOKUP($J$23,$AJ$61:$AV$65,9,FALSE)</f>
        <v>439000</v>
      </c>
      <c r="Y76" s="198"/>
      <c r="Z76" s="198"/>
      <c r="AA76" s="67"/>
      <c r="AB76" s="67"/>
      <c r="AC76" s="67"/>
      <c r="AD76" s="5"/>
      <c r="AE76" s="5"/>
      <c r="AF76" s="5"/>
    </row>
    <row r="77" spans="1:29" ht="18" customHeight="1">
      <c r="A77" s="15"/>
      <c r="B77" s="15"/>
      <c r="C77" s="15"/>
      <c r="D77" s="15"/>
      <c r="E77" s="18"/>
      <c r="F77" s="1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67"/>
      <c r="AB77" s="67"/>
      <c r="AC77" s="67"/>
    </row>
    <row r="78" spans="1:29" ht="18.75" customHeight="1">
      <c r="A78" s="15"/>
      <c r="B78" s="15"/>
      <c r="C78" s="15"/>
      <c r="D78" s="15"/>
      <c r="E78" s="18"/>
      <c r="F78" s="18" t="s">
        <v>134</v>
      </c>
      <c r="G78" s="192">
        <f>$G$75*$K$75^3/($G$76*$I$76*$M$76)+$Q$75*$T$75*$X$75^4/($Q$76*$T$76*$X$76)</f>
        <v>6</v>
      </c>
      <c r="H78" s="192"/>
      <c r="I78" s="15" t="s">
        <v>151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67"/>
      <c r="AB78" s="67"/>
      <c r="AC78" s="67"/>
    </row>
    <row r="79" spans="1:29" ht="18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spans="30:32" ht="18" customHeight="1">
      <c r="AD91" s="4"/>
      <c r="AE91" s="4"/>
      <c r="AF91" s="4"/>
    </row>
    <row r="92" spans="30:32" ht="18" customHeight="1">
      <c r="AD92" s="4"/>
      <c r="AE92" s="4"/>
      <c r="AF92" s="4"/>
    </row>
    <row r="93" spans="1:32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30:32" ht="18" customHeight="1">
      <c r="AD101" s="4"/>
      <c r="AE101" s="4"/>
      <c r="AF101" s="4"/>
    </row>
    <row r="102" spans="30:32" ht="18" customHeight="1">
      <c r="AD102" s="4"/>
      <c r="AE102" s="4"/>
      <c r="AF102" s="4"/>
    </row>
    <row r="103" spans="30:32" ht="18" customHeight="1">
      <c r="AD103" s="4"/>
      <c r="AE103" s="4"/>
      <c r="AF103" s="4"/>
    </row>
    <row r="104" spans="30:32" ht="18" customHeight="1">
      <c r="AD104" s="4"/>
      <c r="AE104" s="4"/>
      <c r="AF104" s="4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 sheet="1" scenarios="1"/>
  <mergeCells count="126">
    <mergeCell ref="G34:N34"/>
    <mergeCell ref="O33:Q33"/>
    <mergeCell ref="G35:N35"/>
    <mergeCell ref="G36:N36"/>
    <mergeCell ref="O35:Q35"/>
    <mergeCell ref="O34:Q34"/>
    <mergeCell ref="AL43:AL44"/>
    <mergeCell ref="AM43:AM44"/>
    <mergeCell ref="AN43:AO44"/>
    <mergeCell ref="AG43:AH44"/>
    <mergeCell ref="AI43:AI44"/>
    <mergeCell ref="AJ43:AJ44"/>
    <mergeCell ref="AK43:AK44"/>
    <mergeCell ref="AL39:AL40"/>
    <mergeCell ref="AM39:AM40"/>
    <mergeCell ref="AN39:AO40"/>
    <mergeCell ref="AG41:AH42"/>
    <mergeCell ref="AI41:AI42"/>
    <mergeCell ref="AJ41:AJ42"/>
    <mergeCell ref="AK41:AK42"/>
    <mergeCell ref="AL41:AL42"/>
    <mergeCell ref="AM41:AM42"/>
    <mergeCell ref="AN41:AO42"/>
    <mergeCell ref="AG39:AH40"/>
    <mergeCell ref="AI39:AI40"/>
    <mergeCell ref="AJ39:AJ40"/>
    <mergeCell ref="AK39:AK40"/>
    <mergeCell ref="AL35:AL36"/>
    <mergeCell ref="AM35:AM36"/>
    <mergeCell ref="AN35:AO36"/>
    <mergeCell ref="AG37:AH38"/>
    <mergeCell ref="AI37:AI38"/>
    <mergeCell ref="AJ37:AJ38"/>
    <mergeCell ref="AK37:AK38"/>
    <mergeCell ref="AL37:AL38"/>
    <mergeCell ref="AM37:AM38"/>
    <mergeCell ref="AN37:AO38"/>
    <mergeCell ref="AG35:AH36"/>
    <mergeCell ref="AI35:AI36"/>
    <mergeCell ref="AJ35:AJ36"/>
    <mergeCell ref="AK35:AK36"/>
    <mergeCell ref="E61:E62"/>
    <mergeCell ref="F61:F62"/>
    <mergeCell ref="E67:E68"/>
    <mergeCell ref="E72:E73"/>
    <mergeCell ref="F67:F68"/>
    <mergeCell ref="F72:F73"/>
    <mergeCell ref="F64:F65"/>
    <mergeCell ref="X75:Y75"/>
    <mergeCell ref="T75:V75"/>
    <mergeCell ref="I76:K76"/>
    <mergeCell ref="M76:O76"/>
    <mergeCell ref="Q76:R76"/>
    <mergeCell ref="T76:V76"/>
    <mergeCell ref="X76:Z76"/>
    <mergeCell ref="Q75:R75"/>
    <mergeCell ref="P75:P76"/>
    <mergeCell ref="S67:T68"/>
    <mergeCell ref="R67:R68"/>
    <mergeCell ref="G78:H78"/>
    <mergeCell ref="G75:I75"/>
    <mergeCell ref="G72:J72"/>
    <mergeCell ref="G73:J73"/>
    <mergeCell ref="L72:O72"/>
    <mergeCell ref="L73:O73"/>
    <mergeCell ref="K72:K73"/>
    <mergeCell ref="AN10:AN11"/>
    <mergeCell ref="J23:P23"/>
    <mergeCell ref="U19:V19"/>
    <mergeCell ref="U23:V23"/>
    <mergeCell ref="R19:T19"/>
    <mergeCell ref="R23:T23"/>
    <mergeCell ref="AJ10:AJ11"/>
    <mergeCell ref="AK10:AK11"/>
    <mergeCell ref="AL10:AL11"/>
    <mergeCell ref="AM10:AM11"/>
    <mergeCell ref="Q58:R58"/>
    <mergeCell ref="J61:K61"/>
    <mergeCell ref="W64:X65"/>
    <mergeCell ref="U64:V65"/>
    <mergeCell ref="Q64:R64"/>
    <mergeCell ref="T64:T65"/>
    <mergeCell ref="N64:O64"/>
    <mergeCell ref="F75:F76"/>
    <mergeCell ref="K75:L75"/>
    <mergeCell ref="AI10:AI11"/>
    <mergeCell ref="X23:Y23"/>
    <mergeCell ref="Z23:AA23"/>
    <mergeCell ref="G62:H62"/>
    <mergeCell ref="U21:V21"/>
    <mergeCell ref="R21:T21"/>
    <mergeCell ref="AG10:AG11"/>
    <mergeCell ref="AH10:AH11"/>
    <mergeCell ref="G67:H67"/>
    <mergeCell ref="I67:I68"/>
    <mergeCell ref="G68:H68"/>
    <mergeCell ref="N57:P57"/>
    <mergeCell ref="N58:P58"/>
    <mergeCell ref="G61:H61"/>
    <mergeCell ref="I61:I62"/>
    <mergeCell ref="P67:Q68"/>
    <mergeCell ref="J21:P21"/>
    <mergeCell ref="J19:P19"/>
    <mergeCell ref="J15:K15"/>
    <mergeCell ref="G64:I64"/>
    <mergeCell ref="K64:L64"/>
    <mergeCell ref="O32:Q32"/>
    <mergeCell ref="O36:Q36"/>
    <mergeCell ref="F28:U28"/>
    <mergeCell ref="G32:N32"/>
    <mergeCell ref="G33:N33"/>
    <mergeCell ref="W67:X68"/>
    <mergeCell ref="V8:W8"/>
    <mergeCell ref="W15:X15"/>
    <mergeCell ref="Z15:AA15"/>
    <mergeCell ref="W29:Y29"/>
    <mergeCell ref="AE2:AE3"/>
    <mergeCell ref="Y67:AB68"/>
    <mergeCell ref="M55:N55"/>
    <mergeCell ref="J62:K62"/>
    <mergeCell ref="M64:M65"/>
    <mergeCell ref="J67:L67"/>
    <mergeCell ref="M67:M68"/>
    <mergeCell ref="J68:L68"/>
    <mergeCell ref="U67:V68"/>
    <mergeCell ref="N67:O68"/>
  </mergeCells>
  <dataValidations count="3">
    <dataValidation type="list" allowBlank="1" showInputMessage="1" showErrorMessage="1" sqref="J21 J19">
      <formula1>$AG$13:$AG$19</formula1>
    </dataValidation>
    <dataValidation type="list" allowBlank="1" showInputMessage="1" showErrorMessage="1" sqref="F28">
      <formula1>$AG$47:$AG$48</formula1>
    </dataValidation>
    <dataValidation type="list" allowBlank="1" showInputMessage="1" showErrorMessage="1" sqref="J23">
      <formula1>$AJ$61:$AJ$65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1" manualBreakCount="1">
    <brk id="47" max="2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75" zoomScaleSheetLayoutView="100" workbookViewId="0" topLeftCell="A1">
      <selection activeCell="M9" sqref="M9:N9"/>
    </sheetView>
  </sheetViews>
  <sheetFormatPr defaultColWidth="8.796875" defaultRowHeight="14.25"/>
  <cols>
    <col min="1" max="31" width="3.09765625" style="2" customWidth="1"/>
    <col min="32" max="16384" width="4.69921875" style="2" customWidth="1"/>
  </cols>
  <sheetData>
    <row r="1" spans="1:35" ht="18" customHeight="1">
      <c r="A1" s="38"/>
      <c r="B1" s="174" t="s">
        <v>227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36"/>
      <c r="AC1" s="38"/>
      <c r="AD1" s="38"/>
      <c r="AE1" s="38"/>
      <c r="AF1" s="38"/>
      <c r="AG1" s="38"/>
      <c r="AH1" s="39"/>
      <c r="AI1" s="39"/>
    </row>
    <row r="2" spans="1:35" ht="18" customHeight="1">
      <c r="A2" s="38"/>
      <c r="B2" s="15"/>
      <c r="C2" s="6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36"/>
      <c r="AC2" s="38"/>
      <c r="AD2" s="38"/>
      <c r="AE2" s="38"/>
      <c r="AF2" s="38"/>
      <c r="AG2" s="38"/>
      <c r="AH2" s="39"/>
      <c r="AI2" s="39"/>
    </row>
    <row r="3" spans="1:35" ht="18" customHeight="1">
      <c r="A3" s="38"/>
      <c r="B3" s="15"/>
      <c r="C3" s="15"/>
      <c r="D3" s="15"/>
      <c r="E3" s="15"/>
      <c r="F3" s="15"/>
      <c r="G3" s="15"/>
      <c r="H3" s="15"/>
      <c r="I3" s="15"/>
      <c r="J3" s="15" t="s">
        <v>16</v>
      </c>
      <c r="K3" s="15"/>
      <c r="L3" s="15"/>
      <c r="M3" s="208" t="s">
        <v>9</v>
      </c>
      <c r="N3" s="208"/>
      <c r="O3" s="18"/>
      <c r="P3" s="15"/>
      <c r="Q3" s="15"/>
      <c r="R3" s="15"/>
      <c r="S3" s="15" t="s">
        <v>29</v>
      </c>
      <c r="T3" s="15"/>
      <c r="U3" s="15"/>
      <c r="V3" s="15"/>
      <c r="W3" s="15"/>
      <c r="X3" s="15"/>
      <c r="Y3" s="15"/>
      <c r="Z3" s="15"/>
      <c r="AA3" s="15"/>
      <c r="AB3" s="36"/>
      <c r="AC3" s="38"/>
      <c r="AD3" s="38"/>
      <c r="AE3" s="38"/>
      <c r="AF3" s="38"/>
      <c r="AG3" s="38"/>
      <c r="AH3" s="39"/>
      <c r="AI3" s="39"/>
    </row>
    <row r="4" spans="1:35" ht="18" customHeight="1">
      <c r="A4" s="3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36"/>
      <c r="AC4" s="38"/>
      <c r="AD4" s="38"/>
      <c r="AE4" s="38"/>
      <c r="AF4" s="38"/>
      <c r="AG4" s="38"/>
      <c r="AH4" s="39"/>
      <c r="AI4" s="39"/>
    </row>
    <row r="5" spans="1:35" ht="18" customHeight="1">
      <c r="A5" s="3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6"/>
      <c r="AC5" s="38"/>
      <c r="AD5" s="38"/>
      <c r="AE5" s="38"/>
      <c r="AF5" s="38"/>
      <c r="AG5" s="38"/>
      <c r="AH5" s="39"/>
      <c r="AI5" s="39"/>
    </row>
    <row r="6" spans="1:35" ht="18" customHeight="1">
      <c r="A6" s="3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6"/>
      <c r="AC6" s="38"/>
      <c r="AD6" s="38"/>
      <c r="AE6" s="38"/>
      <c r="AF6" s="38"/>
      <c r="AG6" s="38"/>
      <c r="AH6" s="39"/>
      <c r="AI6" s="39"/>
    </row>
    <row r="7" spans="1:35" ht="18" customHeight="1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6"/>
      <c r="AC7" s="38"/>
      <c r="AD7" s="38"/>
      <c r="AE7" s="38"/>
      <c r="AF7" s="38"/>
      <c r="AG7" s="38"/>
      <c r="AH7" s="39"/>
      <c r="AI7" s="39"/>
    </row>
    <row r="8" spans="1:35" ht="18" customHeight="1">
      <c r="A8" s="38"/>
      <c r="B8" s="15"/>
      <c r="C8" s="15"/>
      <c r="D8" s="15"/>
      <c r="E8" s="15"/>
      <c r="F8" s="15"/>
      <c r="G8" s="15"/>
      <c r="H8" s="15"/>
      <c r="I8" s="15"/>
      <c r="J8" s="15"/>
      <c r="K8" s="38"/>
      <c r="L8" s="15"/>
      <c r="M8" s="15"/>
      <c r="N8" s="15"/>
      <c r="O8" s="15" t="s">
        <v>17</v>
      </c>
      <c r="P8" s="15"/>
      <c r="Q8" s="15"/>
      <c r="R8" s="15"/>
      <c r="S8" s="15"/>
      <c r="T8" s="15"/>
      <c r="U8" s="15" t="s">
        <v>95</v>
      </c>
      <c r="V8" s="15"/>
      <c r="W8" s="15"/>
      <c r="X8" s="15"/>
      <c r="Y8" s="15"/>
      <c r="Z8" s="15"/>
      <c r="AA8" s="15"/>
      <c r="AB8" s="36"/>
      <c r="AC8" s="38"/>
      <c r="AD8" s="38"/>
      <c r="AE8" s="38"/>
      <c r="AF8" s="38"/>
      <c r="AG8" s="38"/>
      <c r="AH8" s="39"/>
      <c r="AI8" s="39"/>
    </row>
    <row r="9" spans="1:35" ht="18" customHeight="1">
      <c r="A9" s="38"/>
      <c r="B9" s="15"/>
      <c r="C9" s="15"/>
      <c r="D9" s="15"/>
      <c r="E9" s="15"/>
      <c r="F9" s="15"/>
      <c r="G9" s="15"/>
      <c r="H9" s="15"/>
      <c r="I9" s="15"/>
      <c r="J9" s="15"/>
      <c r="K9" s="38"/>
      <c r="L9" s="15" t="s">
        <v>10</v>
      </c>
      <c r="M9" s="364">
        <v>2400</v>
      </c>
      <c r="N9" s="365"/>
      <c r="O9" s="160" t="s">
        <v>28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36"/>
      <c r="AC9" s="38"/>
      <c r="AD9" s="38"/>
      <c r="AE9" s="38"/>
      <c r="AF9" s="38"/>
      <c r="AG9" s="38"/>
      <c r="AH9" s="39"/>
      <c r="AI9" s="39"/>
    </row>
    <row r="10" spans="1:35" ht="18" customHeight="1">
      <c r="A10" s="3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6"/>
      <c r="AC10" s="38"/>
      <c r="AD10" s="38"/>
      <c r="AE10" s="38"/>
      <c r="AF10" s="38"/>
      <c r="AG10" s="38"/>
      <c r="AH10" s="39"/>
      <c r="AI10" s="39"/>
    </row>
    <row r="11" spans="1:35" ht="18" customHeight="1">
      <c r="A11" s="3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6"/>
      <c r="AC11" s="38"/>
      <c r="AD11" s="38"/>
      <c r="AE11" s="38"/>
      <c r="AF11" s="38"/>
      <c r="AG11" s="38"/>
      <c r="AH11" s="39"/>
      <c r="AI11" s="39"/>
    </row>
    <row r="12" spans="1:35" ht="18" customHeight="1">
      <c r="A12" s="38"/>
      <c r="B12" s="15"/>
      <c r="C12" s="15"/>
      <c r="D12" s="15"/>
      <c r="E12" s="15" t="s">
        <v>8</v>
      </c>
      <c r="F12" s="15"/>
      <c r="G12" s="15"/>
      <c r="H12" s="15"/>
      <c r="I12" s="15"/>
      <c r="J12" s="15"/>
      <c r="K12" s="15"/>
      <c r="L12" s="15"/>
      <c r="M12" s="15"/>
      <c r="N12" s="15"/>
      <c r="O12" s="38"/>
      <c r="P12" s="127"/>
      <c r="Q12" s="18"/>
      <c r="R12" s="19" t="s">
        <v>92</v>
      </c>
      <c r="S12" s="29"/>
      <c r="T12" s="18"/>
      <c r="U12" s="15"/>
      <c r="V12" s="19" t="s">
        <v>109</v>
      </c>
      <c r="W12" s="297">
        <f>'足場板'!$W$29</f>
        <v>1080</v>
      </c>
      <c r="X12" s="298"/>
      <c r="Y12" s="298"/>
      <c r="Z12" s="15" t="s">
        <v>27</v>
      </c>
      <c r="AA12" s="15"/>
      <c r="AB12" s="36"/>
      <c r="AC12" s="38"/>
      <c r="AD12" s="38"/>
      <c r="AE12" s="38"/>
      <c r="AF12" s="38"/>
      <c r="AG12" s="38"/>
      <c r="AH12" s="39"/>
      <c r="AI12" s="39"/>
    </row>
    <row r="13" spans="1:35" ht="18" customHeight="1">
      <c r="A13" s="3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0"/>
      <c r="P13" s="30"/>
      <c r="Q13" s="18"/>
      <c r="R13" s="29"/>
      <c r="S13" s="29"/>
      <c r="T13" s="15"/>
      <c r="U13" s="15"/>
      <c r="V13" s="15"/>
      <c r="W13" s="15"/>
      <c r="X13" s="15"/>
      <c r="Y13" s="15"/>
      <c r="Z13" s="15"/>
      <c r="AA13" s="15"/>
      <c r="AB13" s="36"/>
      <c r="AC13" s="38"/>
      <c r="AD13" s="38"/>
      <c r="AE13" s="38"/>
      <c r="AF13" s="38"/>
      <c r="AG13" s="38"/>
      <c r="AH13" s="39"/>
      <c r="AI13" s="39"/>
    </row>
    <row r="14" spans="1:35" ht="18" customHeight="1">
      <c r="A14" s="38"/>
      <c r="B14" s="15"/>
      <c r="C14" s="15"/>
      <c r="D14" s="15"/>
      <c r="E14" s="15" t="s">
        <v>7</v>
      </c>
      <c r="F14" s="15"/>
      <c r="G14" s="15"/>
      <c r="H14" s="15"/>
      <c r="I14" s="15"/>
      <c r="J14" s="15" t="s">
        <v>31</v>
      </c>
      <c r="K14" s="15"/>
      <c r="L14" s="38"/>
      <c r="M14" s="15"/>
      <c r="N14" s="15"/>
      <c r="O14" s="15"/>
      <c r="P14" s="15"/>
      <c r="Q14" s="15"/>
      <c r="R14" s="15"/>
      <c r="S14" s="15"/>
      <c r="T14" s="15"/>
      <c r="U14" s="15"/>
      <c r="V14" s="19" t="s">
        <v>109</v>
      </c>
      <c r="W14" s="299">
        <f>'足場板'!R19</f>
        <v>27</v>
      </c>
      <c r="X14" s="300"/>
      <c r="Y14" s="300"/>
      <c r="Z14" s="15" t="s">
        <v>62</v>
      </c>
      <c r="AA14" s="15"/>
      <c r="AB14" s="36"/>
      <c r="AC14" s="38"/>
      <c r="AD14" s="38"/>
      <c r="AE14" s="38"/>
      <c r="AF14" s="38"/>
      <c r="AG14" s="38"/>
      <c r="AH14" s="39"/>
      <c r="AI14" s="39"/>
    </row>
    <row r="15" spans="1:35" ht="18" customHeight="1">
      <c r="A15" s="38"/>
      <c r="B15" s="15"/>
      <c r="C15" s="15"/>
      <c r="D15" s="15"/>
      <c r="E15" s="15"/>
      <c r="F15" s="15"/>
      <c r="G15" s="15"/>
      <c r="H15" s="15"/>
      <c r="I15" s="124"/>
      <c r="J15" s="124" t="s">
        <v>15</v>
      </c>
      <c r="K15" s="124"/>
      <c r="L15" s="124"/>
      <c r="M15" s="124"/>
      <c r="N15" s="293">
        <f>'足場板'!$X$23</f>
        <v>184</v>
      </c>
      <c r="O15" s="294"/>
      <c r="P15" s="21" t="s">
        <v>152</v>
      </c>
      <c r="Q15" s="22"/>
      <c r="R15" s="22" t="s">
        <v>110</v>
      </c>
      <c r="S15" s="304">
        <f>'足場板'!$M$55/1000</f>
        <v>0.9</v>
      </c>
      <c r="T15" s="304"/>
      <c r="U15" s="23" t="s">
        <v>91</v>
      </c>
      <c r="V15" s="117" t="s">
        <v>109</v>
      </c>
      <c r="W15" s="301">
        <f>$N$15*$S$15</f>
        <v>166</v>
      </c>
      <c r="X15" s="302"/>
      <c r="Y15" s="302"/>
      <c r="Z15" s="124" t="s">
        <v>62</v>
      </c>
      <c r="AA15" s="124"/>
      <c r="AB15" s="36"/>
      <c r="AC15" s="38"/>
      <c r="AD15" s="38"/>
      <c r="AE15" s="38"/>
      <c r="AF15" s="38"/>
      <c r="AG15" s="38"/>
      <c r="AH15" s="39"/>
      <c r="AI15" s="39"/>
    </row>
    <row r="16" spans="1:35" ht="18" customHeight="1">
      <c r="A16" s="38"/>
      <c r="B16" s="15"/>
      <c r="C16" s="15"/>
      <c r="D16" s="15"/>
      <c r="E16" s="15"/>
      <c r="F16" s="15"/>
      <c r="G16" s="15"/>
      <c r="H16" s="15"/>
      <c r="I16" s="121"/>
      <c r="J16" s="128"/>
      <c r="K16" s="128"/>
      <c r="L16" s="129"/>
      <c r="M16" s="129"/>
      <c r="N16" s="130"/>
      <c r="O16" s="120"/>
      <c r="P16" s="120"/>
      <c r="Q16" s="129"/>
      <c r="R16" s="120" t="s">
        <v>153</v>
      </c>
      <c r="S16" s="121"/>
      <c r="T16" s="131"/>
      <c r="U16" s="132"/>
      <c r="V16" s="120" t="s">
        <v>109</v>
      </c>
      <c r="W16" s="305">
        <f>$W$14+$W$15</f>
        <v>193</v>
      </c>
      <c r="X16" s="306"/>
      <c r="Y16" s="306"/>
      <c r="Z16" s="121" t="s">
        <v>62</v>
      </c>
      <c r="AA16" s="121"/>
      <c r="AB16" s="36"/>
      <c r="AC16" s="38"/>
      <c r="AD16" s="38"/>
      <c r="AE16" s="38"/>
      <c r="AF16" s="38"/>
      <c r="AG16" s="38"/>
      <c r="AH16" s="39"/>
      <c r="AI16" s="39"/>
    </row>
    <row r="17" spans="1:35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6"/>
      <c r="AA17" s="38"/>
      <c r="AB17" s="38"/>
      <c r="AC17" s="38"/>
      <c r="AD17" s="38"/>
      <c r="AE17" s="38"/>
      <c r="AF17" s="38"/>
      <c r="AG17" s="38"/>
      <c r="AH17" s="39"/>
      <c r="AI17" s="39"/>
    </row>
    <row r="18" spans="1:35" ht="18" customHeight="1">
      <c r="A18" s="15"/>
      <c r="B18" s="15"/>
      <c r="C18" s="15" t="s">
        <v>132</v>
      </c>
      <c r="D18" s="15"/>
      <c r="E18" s="15"/>
      <c r="F18" s="15"/>
      <c r="G18" s="15"/>
      <c r="H18" s="15"/>
      <c r="I18" s="15"/>
      <c r="J18" s="133"/>
      <c r="K18" s="133"/>
      <c r="L18" s="15"/>
      <c r="M18" s="15"/>
      <c r="N18" s="15"/>
      <c r="O18" s="9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6"/>
      <c r="AA18" s="38"/>
      <c r="AB18" s="38"/>
      <c r="AC18" s="38"/>
      <c r="AD18" s="38"/>
      <c r="AE18" s="38"/>
      <c r="AF18" s="38"/>
      <c r="AG18" s="38"/>
      <c r="AH18" s="39"/>
      <c r="AI18" s="39"/>
    </row>
    <row r="19" spans="1:35" ht="18" customHeight="1">
      <c r="A19" s="15"/>
      <c r="B19" s="15"/>
      <c r="C19" s="15"/>
      <c r="D19" s="208" t="s">
        <v>133</v>
      </c>
      <c r="E19" s="208" t="s">
        <v>134</v>
      </c>
      <c r="F19" s="222" t="s">
        <v>135</v>
      </c>
      <c r="G19" s="222"/>
      <c r="H19" s="208" t="s">
        <v>11</v>
      </c>
      <c r="I19" s="222" t="s">
        <v>136</v>
      </c>
      <c r="J19" s="222"/>
      <c r="K19" s="19"/>
      <c r="L19" s="15"/>
      <c r="M19" s="15"/>
      <c r="N19" s="15"/>
      <c r="O19" s="92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6"/>
      <c r="AA19" s="38"/>
      <c r="AB19" s="38"/>
      <c r="AC19" s="38"/>
      <c r="AD19" s="38"/>
      <c r="AE19" s="38"/>
      <c r="AF19" s="38"/>
      <c r="AG19" s="38"/>
      <c r="AH19" s="39"/>
      <c r="AI19" s="39"/>
    </row>
    <row r="20" spans="1:35" ht="18" customHeight="1">
      <c r="A20" s="15"/>
      <c r="B20" s="15"/>
      <c r="C20" s="15"/>
      <c r="D20" s="208"/>
      <c r="E20" s="208"/>
      <c r="F20" s="208">
        <v>4</v>
      </c>
      <c r="G20" s="208"/>
      <c r="H20" s="208"/>
      <c r="I20" s="208">
        <v>8</v>
      </c>
      <c r="J20" s="208"/>
      <c r="K20" s="15"/>
      <c r="L20" s="15"/>
      <c r="M20" s="15"/>
      <c r="N20" s="15"/>
      <c r="O20" s="92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  <c r="AA20" s="38"/>
      <c r="AB20" s="38"/>
      <c r="AC20" s="38"/>
      <c r="AD20" s="38"/>
      <c r="AE20" s="38"/>
      <c r="AF20" s="38"/>
      <c r="AG20" s="38"/>
      <c r="AH20" s="39"/>
      <c r="AI20" s="39"/>
    </row>
    <row r="21" spans="1:35" ht="18" customHeight="1">
      <c r="A21" s="15"/>
      <c r="B21" s="15"/>
      <c r="C21" s="15"/>
      <c r="D21" s="19"/>
      <c r="E21" s="19"/>
      <c r="F21" s="292">
        <f>$W$12</f>
        <v>1080</v>
      </c>
      <c r="G21" s="181"/>
      <c r="H21" s="181"/>
      <c r="I21" s="17" t="s">
        <v>1</v>
      </c>
      <c r="J21" s="291">
        <f>$M$9/1000</f>
        <v>2.4</v>
      </c>
      <c r="K21" s="291"/>
      <c r="L21" s="208" t="s">
        <v>11</v>
      </c>
      <c r="M21" s="292">
        <f>$W$16</f>
        <v>193</v>
      </c>
      <c r="N21" s="292"/>
      <c r="O21" s="17" t="s">
        <v>1</v>
      </c>
      <c r="P21" s="290">
        <f>$M$9/1000</f>
        <v>2.4</v>
      </c>
      <c r="Q21" s="290"/>
      <c r="R21" s="24">
        <v>2</v>
      </c>
      <c r="S21" s="208" t="s">
        <v>134</v>
      </c>
      <c r="T21" s="198">
        <f>F21*J21/I22+M21*P21^2/O22</f>
        <v>787</v>
      </c>
      <c r="U21" s="198"/>
      <c r="V21" s="303" t="s">
        <v>138</v>
      </c>
      <c r="W21" s="303"/>
      <c r="X21" s="15"/>
      <c r="Y21" s="15"/>
      <c r="Z21" s="36"/>
      <c r="AA21" s="38"/>
      <c r="AB21" s="38"/>
      <c r="AC21" s="38"/>
      <c r="AD21" s="38"/>
      <c r="AE21" s="38"/>
      <c r="AF21" s="38"/>
      <c r="AG21" s="38"/>
      <c r="AH21" s="39"/>
      <c r="AI21" s="39"/>
    </row>
    <row r="22" spans="1:35" ht="18" customHeight="1">
      <c r="A22" s="15"/>
      <c r="B22" s="15"/>
      <c r="C22" s="15"/>
      <c r="D22" s="19"/>
      <c r="E22" s="19"/>
      <c r="F22" s="121"/>
      <c r="G22" s="121"/>
      <c r="H22" s="121"/>
      <c r="I22" s="19">
        <v>4</v>
      </c>
      <c r="J22" s="15"/>
      <c r="K22" s="15"/>
      <c r="L22" s="208"/>
      <c r="M22" s="18"/>
      <c r="N22" s="15"/>
      <c r="O22" s="19">
        <v>8</v>
      </c>
      <c r="P22" s="15"/>
      <c r="Q22" s="15"/>
      <c r="R22" s="15"/>
      <c r="S22" s="208"/>
      <c r="T22" s="198"/>
      <c r="U22" s="198"/>
      <c r="V22" s="303"/>
      <c r="W22" s="303"/>
      <c r="X22" s="15"/>
      <c r="Y22" s="15"/>
      <c r="Z22" s="36"/>
      <c r="AA22" s="38"/>
      <c r="AB22" s="38"/>
      <c r="AC22" s="38"/>
      <c r="AD22" s="38"/>
      <c r="AE22" s="38"/>
      <c r="AF22" s="38"/>
      <c r="AG22" s="38"/>
      <c r="AH22" s="39"/>
      <c r="AI22" s="39"/>
    </row>
    <row r="23" spans="1:35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6"/>
      <c r="AA23" s="38"/>
      <c r="AB23" s="38"/>
      <c r="AC23" s="38"/>
      <c r="AD23" s="38"/>
      <c r="AE23" s="38"/>
      <c r="AF23" s="38"/>
      <c r="AG23" s="38"/>
      <c r="AH23" s="39"/>
      <c r="AI23" s="39"/>
    </row>
    <row r="24" spans="1:35" ht="18" customHeight="1">
      <c r="A24" s="15"/>
      <c r="B24" s="15"/>
      <c r="C24" s="15" t="s">
        <v>108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  <c r="AA24" s="38"/>
      <c r="AB24" s="38"/>
      <c r="AC24" s="38"/>
      <c r="AD24" s="38"/>
      <c r="AE24" s="38"/>
      <c r="AF24" s="38"/>
      <c r="AG24" s="38"/>
      <c r="AH24" s="39"/>
      <c r="AI24" s="39"/>
    </row>
    <row r="25" spans="1:35" ht="18" customHeight="1">
      <c r="A25" s="15"/>
      <c r="B25" s="15"/>
      <c r="C25" s="15"/>
      <c r="D25" s="208" t="s">
        <v>139</v>
      </c>
      <c r="E25" s="208" t="s">
        <v>134</v>
      </c>
      <c r="F25" s="222" t="s">
        <v>12</v>
      </c>
      <c r="G25" s="222"/>
      <c r="H25" s="208" t="s">
        <v>0</v>
      </c>
      <c r="I25" s="193">
        <f>$T$21*1000</f>
        <v>787000</v>
      </c>
      <c r="J25" s="193"/>
      <c r="K25" s="193"/>
      <c r="L25" s="208" t="s">
        <v>0</v>
      </c>
      <c r="M25" s="288">
        <f>$I$25/$I$26</f>
        <v>205</v>
      </c>
      <c r="N25" s="288"/>
      <c r="O25" s="190" t="s">
        <v>140</v>
      </c>
      <c r="P25" s="190"/>
      <c r="Q25" s="208" t="str">
        <f>IF($M$25&lt;=$T$25,"＜","＞")</f>
        <v>＜</v>
      </c>
      <c r="R25" s="191" t="s">
        <v>141</v>
      </c>
      <c r="S25" s="191"/>
      <c r="T25" s="289">
        <f>VLOOKUP('足場板'!$J$19,'足場板'!$AG$13:$AN$19,6,FALSE)</f>
        <v>235</v>
      </c>
      <c r="U25" s="289"/>
      <c r="V25" s="196" t="s">
        <v>142</v>
      </c>
      <c r="W25" s="196"/>
      <c r="X25" s="206">
        <f>IF($M$25&lt;=$T$25,"","NG")</f>
      </c>
      <c r="Y25" s="206"/>
      <c r="Z25" s="206"/>
      <c r="AA25" s="206"/>
      <c r="AB25" s="38"/>
      <c r="AC25" s="38"/>
      <c r="AD25" s="38"/>
      <c r="AE25" s="38"/>
      <c r="AF25" s="38"/>
      <c r="AG25" s="38"/>
      <c r="AH25" s="39"/>
      <c r="AI25" s="39"/>
    </row>
    <row r="26" spans="1:35" ht="18" customHeight="1">
      <c r="A26" s="15"/>
      <c r="B26" s="15"/>
      <c r="C26" s="15"/>
      <c r="D26" s="208"/>
      <c r="E26" s="208"/>
      <c r="F26" s="208" t="s">
        <v>13</v>
      </c>
      <c r="G26" s="208"/>
      <c r="H26" s="208"/>
      <c r="I26" s="198">
        <f>VLOOKUP('足場板'!$J$19,'足場板'!$AG$13:$AN$19,4,FALSE)</f>
        <v>3830</v>
      </c>
      <c r="J26" s="198"/>
      <c r="K26" s="198"/>
      <c r="L26" s="208"/>
      <c r="M26" s="288"/>
      <c r="N26" s="288"/>
      <c r="O26" s="190"/>
      <c r="P26" s="190"/>
      <c r="Q26" s="208"/>
      <c r="R26" s="191"/>
      <c r="S26" s="191"/>
      <c r="T26" s="289"/>
      <c r="U26" s="289"/>
      <c r="V26" s="196"/>
      <c r="W26" s="196"/>
      <c r="X26" s="206"/>
      <c r="Y26" s="206"/>
      <c r="Z26" s="206"/>
      <c r="AA26" s="206"/>
      <c r="AB26" s="38"/>
      <c r="AC26" s="38"/>
      <c r="AD26" s="38"/>
      <c r="AE26" s="38"/>
      <c r="AF26" s="38"/>
      <c r="AG26" s="38"/>
      <c r="AH26" s="39"/>
      <c r="AI26" s="39"/>
    </row>
    <row r="27" spans="1:35" ht="18" customHeight="1">
      <c r="A27" s="15"/>
      <c r="B27" s="15"/>
      <c r="C27" s="15"/>
      <c r="D27" s="15"/>
      <c r="E27" s="15"/>
      <c r="F27" s="38"/>
      <c r="G27" s="18"/>
      <c r="H27" s="15"/>
      <c r="I27" s="15"/>
      <c r="J27" s="38"/>
      <c r="K27" s="28"/>
      <c r="L27" s="15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I27" s="39"/>
    </row>
    <row r="28" spans="1:35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9"/>
    </row>
    <row r="29" spans="1:35" ht="18" customHeight="1">
      <c r="A29" s="15"/>
      <c r="B29" s="15"/>
      <c r="C29" s="15" t="s">
        <v>14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6"/>
      <c r="AA29" s="38"/>
      <c r="AB29" s="38"/>
      <c r="AC29" s="38"/>
      <c r="AD29" s="38"/>
      <c r="AE29" s="38"/>
      <c r="AF29" s="38"/>
      <c r="AG29" s="38"/>
      <c r="AH29" s="39"/>
      <c r="AI29" s="39"/>
    </row>
    <row r="30" spans="1:35" ht="18" customHeight="1">
      <c r="A30" s="15"/>
      <c r="B30" s="15"/>
      <c r="C30" s="15"/>
      <c r="D30" s="15"/>
      <c r="E30" s="15"/>
      <c r="F30" s="15"/>
      <c r="G30" s="15"/>
      <c r="H30" s="118"/>
      <c r="I30" s="118"/>
      <c r="J30" s="118"/>
      <c r="K30" s="118"/>
      <c r="L30" s="11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6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ht="18" customHeight="1">
      <c r="A31" s="15"/>
      <c r="B31" s="15"/>
      <c r="C31" s="15"/>
      <c r="D31" s="208" t="s">
        <v>143</v>
      </c>
      <c r="E31" s="208" t="s">
        <v>134</v>
      </c>
      <c r="F31" s="222" t="s">
        <v>144</v>
      </c>
      <c r="G31" s="222"/>
      <c r="H31" s="222"/>
      <c r="I31" s="222"/>
      <c r="J31" s="208" t="s">
        <v>11</v>
      </c>
      <c r="K31" s="179" t="s">
        <v>145</v>
      </c>
      <c r="L31" s="179"/>
      <c r="M31" s="179"/>
      <c r="N31" s="17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6"/>
      <c r="AA31" s="38"/>
      <c r="AB31" s="38"/>
      <c r="AC31" s="38"/>
      <c r="AD31" s="38"/>
      <c r="AE31" s="38"/>
      <c r="AF31" s="38"/>
      <c r="AG31" s="38"/>
      <c r="AH31" s="39"/>
      <c r="AI31" s="39"/>
    </row>
    <row r="32" spans="1:35" ht="18" customHeight="1">
      <c r="A32" s="15"/>
      <c r="B32" s="15"/>
      <c r="C32" s="15"/>
      <c r="D32" s="208"/>
      <c r="E32" s="208"/>
      <c r="F32" s="177" t="s">
        <v>146</v>
      </c>
      <c r="G32" s="177"/>
      <c r="H32" s="177"/>
      <c r="I32" s="177"/>
      <c r="J32" s="208"/>
      <c r="K32" s="177" t="s">
        <v>147</v>
      </c>
      <c r="L32" s="177"/>
      <c r="M32" s="177"/>
      <c r="N32" s="177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6"/>
      <c r="AA32" s="38"/>
      <c r="AB32" s="38"/>
      <c r="AC32" s="38"/>
      <c r="AD32" s="38"/>
      <c r="AE32" s="38"/>
      <c r="AF32" s="38"/>
      <c r="AG32" s="38"/>
      <c r="AH32" s="39"/>
      <c r="AI32" s="39"/>
    </row>
    <row r="33" spans="1:35" ht="18" customHeight="1">
      <c r="A33" s="15"/>
      <c r="B33" s="15"/>
      <c r="C33" s="15"/>
      <c r="D33" s="19"/>
      <c r="E33" s="208" t="s">
        <v>134</v>
      </c>
      <c r="F33" s="292">
        <f>$W$12</f>
        <v>1080</v>
      </c>
      <c r="G33" s="181"/>
      <c r="H33" s="181"/>
      <c r="I33" s="17" t="s">
        <v>1</v>
      </c>
      <c r="J33" s="292">
        <f>$M$9</f>
        <v>2400</v>
      </c>
      <c r="K33" s="292"/>
      <c r="L33" s="307"/>
      <c r="M33" s="134" t="s">
        <v>148</v>
      </c>
      <c r="N33" s="124"/>
      <c r="O33" s="208" t="s">
        <v>11</v>
      </c>
      <c r="P33" s="218">
        <v>5</v>
      </c>
      <c r="Q33" s="218"/>
      <c r="R33" s="17" t="s">
        <v>1</v>
      </c>
      <c r="S33" s="296">
        <f>$W$16/1000</f>
        <v>0.193</v>
      </c>
      <c r="T33" s="296"/>
      <c r="U33" s="218"/>
      <c r="V33" s="17" t="s">
        <v>1</v>
      </c>
      <c r="W33" s="292">
        <f>$M$9</f>
        <v>2400</v>
      </c>
      <c r="X33" s="292"/>
      <c r="Y33" s="181"/>
      <c r="Z33" s="134" t="s">
        <v>149</v>
      </c>
      <c r="AA33" s="38"/>
      <c r="AB33" s="38"/>
      <c r="AC33" s="38"/>
      <c r="AD33" s="38"/>
      <c r="AE33" s="38"/>
      <c r="AF33" s="38"/>
      <c r="AG33" s="38"/>
      <c r="AH33" s="39"/>
      <c r="AI33" s="39"/>
    </row>
    <row r="34" spans="1:35" ht="18" customHeight="1">
      <c r="A34" s="15"/>
      <c r="B34" s="15"/>
      <c r="C34" s="15"/>
      <c r="D34" s="19"/>
      <c r="E34" s="208"/>
      <c r="F34" s="15">
        <v>48</v>
      </c>
      <c r="G34" s="15" t="s">
        <v>150</v>
      </c>
      <c r="H34" s="210">
        <f>VLOOKUP('足場板'!$J$19,'足場板'!$AG$13:$AN$19,5,FALSE)</f>
        <v>200000</v>
      </c>
      <c r="I34" s="210"/>
      <c r="J34" s="210"/>
      <c r="K34" s="18" t="s">
        <v>1</v>
      </c>
      <c r="L34" s="210">
        <f>VLOOKUP('足場板'!$J$19,'足場板'!$AG$13:$AN$19,3,FALSE)</f>
        <v>93200</v>
      </c>
      <c r="M34" s="210"/>
      <c r="N34" s="210"/>
      <c r="O34" s="208"/>
      <c r="P34" s="208">
        <v>384</v>
      </c>
      <c r="Q34" s="208"/>
      <c r="R34" s="18" t="s">
        <v>1</v>
      </c>
      <c r="S34" s="210">
        <f>VLOOKUP('足場板'!$J$19,'足場板'!$AG$13:$AN$19,5,FALSE)</f>
        <v>200000</v>
      </c>
      <c r="T34" s="210"/>
      <c r="U34" s="210"/>
      <c r="V34" s="18" t="s">
        <v>1</v>
      </c>
      <c r="W34" s="295">
        <f>VLOOKUP('足場板'!$J$19,'足場板'!$AG$13:$AN$19,3,FALSE)</f>
        <v>93200</v>
      </c>
      <c r="X34" s="295"/>
      <c r="Y34" s="295"/>
      <c r="Z34" s="36"/>
      <c r="AA34" s="38"/>
      <c r="AB34" s="38"/>
      <c r="AC34" s="38"/>
      <c r="AD34" s="38"/>
      <c r="AE34" s="38"/>
      <c r="AF34" s="38"/>
      <c r="AG34" s="38"/>
      <c r="AH34" s="39"/>
      <c r="AI34" s="39"/>
    </row>
    <row r="35" spans="1:35" ht="18" customHeight="1">
      <c r="A35" s="15"/>
      <c r="B35" s="15"/>
      <c r="C35" s="15"/>
      <c r="D35" s="18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6"/>
      <c r="AA35" s="38"/>
      <c r="AB35" s="38"/>
      <c r="AC35" s="38"/>
      <c r="AD35" s="38"/>
      <c r="AE35" s="38"/>
      <c r="AF35" s="38"/>
      <c r="AG35" s="38"/>
      <c r="AH35" s="39"/>
      <c r="AI35" s="39"/>
    </row>
    <row r="36" spans="1:35" ht="18" customHeight="1">
      <c r="A36" s="15"/>
      <c r="B36" s="15"/>
      <c r="C36" s="15"/>
      <c r="D36" s="19"/>
      <c r="E36" s="19" t="s">
        <v>134</v>
      </c>
      <c r="F36" s="198">
        <f>G33*J33^3/(F34*H34*L34)+P33*S33*W33^4/(P34*S34*W34)</f>
        <v>4</v>
      </c>
      <c r="G36" s="198"/>
      <c r="H36" s="15" t="s">
        <v>151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6"/>
      <c r="AA36" s="38"/>
      <c r="AB36" s="38"/>
      <c r="AC36" s="38"/>
      <c r="AD36" s="38"/>
      <c r="AE36" s="38"/>
      <c r="AF36" s="38"/>
      <c r="AG36" s="38"/>
      <c r="AH36" s="39"/>
      <c r="AI36" s="39"/>
    </row>
    <row r="37" spans="1:35" ht="13.5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9"/>
      <c r="AI37" s="39"/>
    </row>
    <row r="38" spans="1:35" ht="13.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9"/>
      <c r="AI38" s="39"/>
    </row>
    <row r="39" spans="1:35" ht="13.5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9"/>
      <c r="AI39" s="39"/>
    </row>
    <row r="40" spans="1:35" ht="13.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9"/>
      <c r="AI40" s="39"/>
    </row>
    <row r="41" spans="1:35" ht="13.5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9"/>
      <c r="AI41" s="39"/>
    </row>
    <row r="42" spans="1:35" ht="13.5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9"/>
      <c r="AI42" s="39"/>
    </row>
    <row r="43" spans="1:35" ht="13.5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9"/>
      <c r="AI43" s="39"/>
    </row>
    <row r="44" spans="1:35" ht="13.5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9"/>
      <c r="AI44" s="39"/>
    </row>
    <row r="45" spans="1:35" ht="13.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9"/>
      <c r="AI45" s="39"/>
    </row>
    <row r="46" spans="1:35" ht="13.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9"/>
      <c r="AI46" s="39"/>
    </row>
    <row r="47" spans="1:33" ht="13.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4"/>
      <c r="AD47" s="14"/>
      <c r="AE47" s="14"/>
      <c r="AF47" s="14"/>
      <c r="AG47" s="14"/>
    </row>
    <row r="48" spans="1:3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3"/>
      <c r="AC48" s="14"/>
      <c r="AD48" s="14"/>
      <c r="AE48" s="14"/>
      <c r="AF48" s="14"/>
      <c r="AG48" s="14"/>
    </row>
    <row r="49" spans="1:3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3"/>
      <c r="AC49" s="14"/>
      <c r="AD49" s="14"/>
      <c r="AE49" s="14"/>
      <c r="AF49" s="14"/>
      <c r="AG49" s="14"/>
    </row>
    <row r="50" spans="1:33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</sheetData>
  <sheetProtection sheet="1" objects="1" scenarios="1"/>
  <mergeCells count="58">
    <mergeCell ref="D31:D32"/>
    <mergeCell ref="E31:E32"/>
    <mergeCell ref="E33:E34"/>
    <mergeCell ref="F31:I31"/>
    <mergeCell ref="F32:I32"/>
    <mergeCell ref="H34:J34"/>
    <mergeCell ref="F33:H33"/>
    <mergeCell ref="J33:L33"/>
    <mergeCell ref="J31:J32"/>
    <mergeCell ref="K31:N31"/>
    <mergeCell ref="W12:Y12"/>
    <mergeCell ref="W14:Y14"/>
    <mergeCell ref="W15:Y15"/>
    <mergeCell ref="T21:U22"/>
    <mergeCell ref="V21:W22"/>
    <mergeCell ref="S15:T15"/>
    <mergeCell ref="W16:Y16"/>
    <mergeCell ref="S21:S22"/>
    <mergeCell ref="H19:H20"/>
    <mergeCell ref="I19:J19"/>
    <mergeCell ref="I20:J20"/>
    <mergeCell ref="F19:G19"/>
    <mergeCell ref="F20:G20"/>
    <mergeCell ref="D19:D20"/>
    <mergeCell ref="E19:E20"/>
    <mergeCell ref="W34:Y34"/>
    <mergeCell ref="S34:U34"/>
    <mergeCell ref="P33:Q33"/>
    <mergeCell ref="S33:U33"/>
    <mergeCell ref="W33:Y33"/>
    <mergeCell ref="O33:O34"/>
    <mergeCell ref="P34:Q34"/>
    <mergeCell ref="R25:S26"/>
    <mergeCell ref="M3:N3"/>
    <mergeCell ref="N15:O15"/>
    <mergeCell ref="M21:N21"/>
    <mergeCell ref="M9:N9"/>
    <mergeCell ref="F36:G36"/>
    <mergeCell ref="L34:N34"/>
    <mergeCell ref="F21:H21"/>
    <mergeCell ref="L21:L22"/>
    <mergeCell ref="F25:G25"/>
    <mergeCell ref="H25:H26"/>
    <mergeCell ref="I25:K25"/>
    <mergeCell ref="T25:U26"/>
    <mergeCell ref="K32:N32"/>
    <mergeCell ref="P21:Q21"/>
    <mergeCell ref="J21:K21"/>
    <mergeCell ref="V25:W26"/>
    <mergeCell ref="D25:D26"/>
    <mergeCell ref="E25:E26"/>
    <mergeCell ref="X25:AA26"/>
    <mergeCell ref="F26:G26"/>
    <mergeCell ref="I26:K26"/>
    <mergeCell ref="L25:L26"/>
    <mergeCell ref="M25:N26"/>
    <mergeCell ref="O25:P26"/>
    <mergeCell ref="Q25:Q26"/>
  </mergeCells>
  <printOptions/>
  <pageMargins left="0.62" right="0.3937007874015748" top="0.7874015748031497" bottom="0.3937007874015748" header="0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5"/>
  <sheetViews>
    <sheetView view="pageBreakPreview" zoomScaleNormal="75" zoomScaleSheetLayoutView="100" workbookViewId="0" topLeftCell="A1">
      <selection activeCell="B3" sqref="B3"/>
    </sheetView>
  </sheetViews>
  <sheetFormatPr defaultColWidth="8.796875" defaultRowHeight="14.25"/>
  <cols>
    <col min="1" max="30" width="3.09765625" style="2" customWidth="1"/>
    <col min="31" max="16384" width="4.69921875" style="2" customWidth="1"/>
  </cols>
  <sheetData>
    <row r="1" spans="1:34" ht="18" customHeight="1">
      <c r="A1" s="15"/>
      <c r="B1" s="174" t="s">
        <v>228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8"/>
      <c r="AF1" s="38"/>
      <c r="AG1" s="38"/>
      <c r="AH1" s="38"/>
    </row>
    <row r="2" spans="1:34" ht="18" customHeight="1">
      <c r="A2" s="15"/>
      <c r="B2" s="15"/>
      <c r="C2" s="6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38"/>
      <c r="AF2" s="38"/>
      <c r="AG2" s="38"/>
      <c r="AH2" s="38"/>
    </row>
    <row r="3" spans="1:34" ht="18" customHeight="1">
      <c r="A3" s="15"/>
      <c r="B3" s="15"/>
      <c r="C3" s="65"/>
      <c r="D3" s="15"/>
      <c r="E3" s="15" t="s">
        <v>18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16">
        <v>1800</v>
      </c>
      <c r="R3" s="317"/>
      <c r="S3" s="317"/>
      <c r="T3" s="15" t="s">
        <v>28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38"/>
      <c r="AF3" s="38"/>
      <c r="AG3" s="38"/>
      <c r="AH3" s="38"/>
    </row>
    <row r="4" spans="1:34" ht="18" customHeight="1">
      <c r="A4" s="15"/>
      <c r="B4" s="15"/>
      <c r="C4" s="65"/>
      <c r="D4" s="15"/>
      <c r="E4" s="15" t="s">
        <v>19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09">
        <f>ころばし!$M$9</f>
        <v>2400</v>
      </c>
      <c r="R4" s="191"/>
      <c r="S4" s="191"/>
      <c r="T4" s="15" t="s">
        <v>28</v>
      </c>
      <c r="U4" s="15" t="s">
        <v>20</v>
      </c>
      <c r="V4" s="15"/>
      <c r="W4" s="15"/>
      <c r="X4" s="15"/>
      <c r="Y4" s="15"/>
      <c r="Z4" s="15"/>
      <c r="AA4" s="15"/>
      <c r="AB4" s="15"/>
      <c r="AC4" s="15"/>
      <c r="AD4" s="15"/>
      <c r="AE4" s="38"/>
      <c r="AF4" s="38"/>
      <c r="AG4" s="38"/>
      <c r="AH4" s="38"/>
    </row>
    <row r="5" spans="1:34" ht="18" customHeight="1">
      <c r="A5" s="15"/>
      <c r="B5" s="15"/>
      <c r="C5" s="6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5"/>
      <c r="R5" s="122"/>
      <c r="S5" s="122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38"/>
      <c r="AF5" s="38"/>
      <c r="AG5" s="38"/>
      <c r="AH5" s="38"/>
    </row>
    <row r="6" spans="1:34" ht="18" customHeight="1">
      <c r="A6" s="15"/>
      <c r="B6" s="15"/>
      <c r="C6" s="65"/>
      <c r="D6" s="15"/>
      <c r="E6" s="15"/>
      <c r="F6" s="15"/>
      <c r="G6" s="15"/>
      <c r="H6" s="15"/>
      <c r="I6" s="15"/>
      <c r="J6" s="15"/>
      <c r="K6" s="15"/>
      <c r="L6" s="15"/>
      <c r="M6" s="15"/>
      <c r="N6" s="289">
        <f>'足場板'!$M$55</f>
        <v>900</v>
      </c>
      <c r="O6" s="289"/>
      <c r="P6" s="289"/>
      <c r="Q6" s="289">
        <f>'足場板'!$M$55</f>
        <v>900</v>
      </c>
      <c r="R6" s="289"/>
      <c r="S6" s="28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8"/>
      <c r="AF6" s="38"/>
      <c r="AG6" s="38"/>
      <c r="AH6" s="38"/>
    </row>
    <row r="7" spans="1:34" ht="18" customHeight="1">
      <c r="A7" s="15"/>
      <c r="B7" s="15"/>
      <c r="C7" s="6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5"/>
      <c r="U7" s="15"/>
      <c r="V7" s="135" t="s">
        <v>17</v>
      </c>
      <c r="W7" s="135"/>
      <c r="X7" s="135"/>
      <c r="Y7" s="15"/>
      <c r="Z7" s="15"/>
      <c r="AA7" s="15"/>
      <c r="AB7" s="15"/>
      <c r="AC7" s="15"/>
      <c r="AD7" s="15"/>
      <c r="AE7" s="38"/>
      <c r="AF7" s="38"/>
      <c r="AG7" s="38"/>
      <c r="AH7" s="38"/>
    </row>
    <row r="8" spans="1:34" ht="18" customHeight="1">
      <c r="A8" s="15"/>
      <c r="B8" s="15"/>
      <c r="C8" s="6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35"/>
      <c r="Z8" s="15"/>
      <c r="AA8" s="15"/>
      <c r="AB8" s="15"/>
      <c r="AC8" s="15"/>
      <c r="AD8" s="15"/>
      <c r="AE8" s="38"/>
      <c r="AF8" s="38"/>
      <c r="AG8" s="38"/>
      <c r="AH8" s="38"/>
    </row>
    <row r="9" spans="1:34" ht="18" customHeight="1">
      <c r="A9" s="15"/>
      <c r="B9" s="15"/>
      <c r="C9" s="6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8"/>
      <c r="AF9" s="38"/>
      <c r="AG9" s="38"/>
      <c r="AH9" s="38"/>
    </row>
    <row r="10" spans="1:34" ht="18" customHeight="1">
      <c r="A10" s="15"/>
      <c r="B10" s="15"/>
      <c r="C10" s="6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8"/>
      <c r="AA10" s="15"/>
      <c r="AB10" s="38"/>
      <c r="AC10" s="15"/>
      <c r="AD10" s="15"/>
      <c r="AE10" s="38"/>
      <c r="AF10" s="38"/>
      <c r="AG10" s="38"/>
      <c r="AH10" s="38"/>
    </row>
    <row r="11" spans="1:34" ht="18" customHeight="1">
      <c r="A11" s="15"/>
      <c r="B11" s="15"/>
      <c r="C11" s="65"/>
      <c r="D11" s="15"/>
      <c r="E11" s="15"/>
      <c r="F11" s="15"/>
      <c r="G11" s="15"/>
      <c r="H11" s="15"/>
      <c r="I11" s="136" t="s">
        <v>21</v>
      </c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38"/>
      <c r="AF11" s="38"/>
      <c r="AG11" s="38"/>
      <c r="AH11" s="38"/>
    </row>
    <row r="12" spans="1:34" ht="18" customHeight="1">
      <c r="A12" s="15"/>
      <c r="B12" s="15"/>
      <c r="C12" s="6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98">
        <f>$Q$4</f>
        <v>2400</v>
      </c>
      <c r="Y12" s="198"/>
      <c r="Z12" s="227"/>
      <c r="AA12" s="15"/>
      <c r="AB12" s="289"/>
      <c r="AC12" s="289"/>
      <c r="AD12" s="15"/>
      <c r="AE12" s="38"/>
      <c r="AF12" s="38"/>
      <c r="AG12" s="38"/>
      <c r="AH12" s="38"/>
    </row>
    <row r="13" spans="1:34" ht="18" customHeight="1">
      <c r="A13" s="15"/>
      <c r="B13" s="15"/>
      <c r="C13" s="6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 t="s">
        <v>92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8"/>
      <c r="AG13" s="38"/>
      <c r="AH13" s="38"/>
    </row>
    <row r="14" spans="1:34" ht="18" customHeight="1">
      <c r="A14" s="15"/>
      <c r="B14" s="15"/>
      <c r="C14" s="6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8"/>
      <c r="AG14" s="38"/>
      <c r="AH14" s="38"/>
    </row>
    <row r="15" spans="1:34" ht="18" customHeight="1">
      <c r="A15" s="15"/>
      <c r="B15" s="15"/>
      <c r="C15" s="6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8"/>
      <c r="AG15" s="38"/>
      <c r="AH15" s="38"/>
    </row>
    <row r="16" spans="1:34" ht="18" customHeight="1">
      <c r="A16" s="15"/>
      <c r="B16" s="15"/>
      <c r="C16" s="6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8"/>
      <c r="AG16" s="38"/>
      <c r="AH16" s="38"/>
    </row>
    <row r="17" spans="1:34" ht="18" customHeight="1">
      <c r="A17" s="15"/>
      <c r="B17" s="15"/>
      <c r="C17" s="6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98">
        <f>$Q$4</f>
        <v>2400</v>
      </c>
      <c r="Y17" s="198"/>
      <c r="Z17" s="227"/>
      <c r="AA17" s="15"/>
      <c r="AB17" s="15"/>
      <c r="AC17" s="15"/>
      <c r="AD17" s="15"/>
      <c r="AE17" s="38"/>
      <c r="AF17" s="38"/>
      <c r="AG17" s="38"/>
      <c r="AH17" s="38"/>
    </row>
    <row r="18" spans="1:34" ht="18" customHeight="1">
      <c r="A18" s="15"/>
      <c r="B18" s="15"/>
      <c r="C18" s="6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9"/>
      <c r="AC18" s="15"/>
      <c r="AD18" s="15"/>
      <c r="AE18" s="38"/>
      <c r="AF18" s="38"/>
      <c r="AG18" s="38"/>
      <c r="AH18" s="38"/>
    </row>
    <row r="19" spans="1:34" ht="18" customHeight="1">
      <c r="A19" s="15"/>
      <c r="B19" s="15"/>
      <c r="C19" s="6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8"/>
      <c r="AF19" s="38"/>
      <c r="AG19" s="38"/>
      <c r="AH19" s="38"/>
    </row>
    <row r="20" spans="1:34" ht="18" customHeight="1">
      <c r="A20" s="15"/>
      <c r="B20" s="15"/>
      <c r="C20" s="6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38"/>
      <c r="AF20" s="38"/>
      <c r="AG20" s="38"/>
      <c r="AH20" s="38"/>
    </row>
    <row r="21" spans="1:34" ht="18" customHeight="1">
      <c r="A21" s="15"/>
      <c r="B21" s="15"/>
      <c r="C21" s="6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154</v>
      </c>
      <c r="W21" s="15"/>
      <c r="X21" s="38"/>
      <c r="Y21" s="15"/>
      <c r="Z21" s="15"/>
      <c r="AA21" s="15"/>
      <c r="AB21" s="15"/>
      <c r="AC21" s="15"/>
      <c r="AD21" s="15"/>
      <c r="AE21" s="38"/>
      <c r="AF21" s="38"/>
      <c r="AG21" s="38"/>
      <c r="AH21" s="38"/>
    </row>
    <row r="22" spans="1:34" ht="18" customHeight="1">
      <c r="A22" s="15"/>
      <c r="B22" s="15"/>
      <c r="C22" s="65"/>
      <c r="D22" s="15"/>
      <c r="E22" s="15"/>
      <c r="F22" s="15"/>
      <c r="G22" s="15"/>
      <c r="H22" s="15"/>
      <c r="I22" s="15"/>
      <c r="J22" s="15"/>
      <c r="K22" s="36"/>
      <c r="L22" s="36"/>
      <c r="M22" s="36"/>
      <c r="N22" s="36"/>
      <c r="O22" s="36"/>
      <c r="P22" s="15"/>
      <c r="Q22" s="2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8"/>
      <c r="AF22" s="38"/>
      <c r="AG22" s="38"/>
      <c r="AH22" s="38"/>
    </row>
    <row r="23" spans="1:34" ht="18" customHeight="1">
      <c r="A23" s="15"/>
      <c r="B23" s="15"/>
      <c r="C23" s="6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8"/>
      <c r="AF23" s="38"/>
      <c r="AG23" s="38"/>
      <c r="AH23" s="38"/>
    </row>
    <row r="24" spans="1:34" ht="18" customHeight="1">
      <c r="A24" s="15"/>
      <c r="B24" s="15"/>
      <c r="C24" s="15"/>
      <c r="D24" s="15" t="s">
        <v>8</v>
      </c>
      <c r="E24" s="15"/>
      <c r="F24" s="15"/>
      <c r="G24" s="15"/>
      <c r="H24" s="37" t="s">
        <v>94</v>
      </c>
      <c r="I24" s="15"/>
      <c r="J24" s="15"/>
      <c r="K24" s="15"/>
      <c r="L24" s="29"/>
      <c r="M24" s="29"/>
      <c r="N24" s="15"/>
      <c r="O24" s="15"/>
      <c r="P24" s="19"/>
      <c r="Q24" s="15"/>
      <c r="R24" s="15"/>
      <c r="S24" s="15"/>
      <c r="T24" s="19" t="s">
        <v>129</v>
      </c>
      <c r="U24" s="309">
        <f>'足場板'!W29</f>
        <v>1080</v>
      </c>
      <c r="V24" s="298"/>
      <c r="W24" s="298"/>
      <c r="X24" s="19" t="s">
        <v>98</v>
      </c>
      <c r="Y24" s="15"/>
      <c r="Z24" s="127"/>
      <c r="AA24" s="15"/>
      <c r="AB24" s="15"/>
      <c r="AC24" s="15"/>
      <c r="AD24" s="15"/>
      <c r="AE24" s="38"/>
      <c r="AF24" s="38"/>
      <c r="AG24" s="38"/>
      <c r="AH24" s="38"/>
    </row>
    <row r="25" spans="1:34" ht="18" customHeight="1">
      <c r="A25" s="15"/>
      <c r="B25" s="15"/>
      <c r="C25" s="15"/>
      <c r="D25" s="15"/>
      <c r="E25" s="15"/>
      <c r="F25" s="15"/>
      <c r="G25" s="124"/>
      <c r="H25" s="137" t="s">
        <v>93</v>
      </c>
      <c r="I25" s="124"/>
      <c r="J25" s="124"/>
      <c r="K25" s="124"/>
      <c r="L25" s="138"/>
      <c r="M25" s="138"/>
      <c r="N25" s="308">
        <f>ころばし!$W$16</f>
        <v>193</v>
      </c>
      <c r="O25" s="222"/>
      <c r="P25" s="117" t="s">
        <v>1</v>
      </c>
      <c r="Q25" s="308">
        <f>$Q$4/1000</f>
        <v>2.4</v>
      </c>
      <c r="R25" s="308"/>
      <c r="S25" s="124"/>
      <c r="T25" s="117" t="s">
        <v>131</v>
      </c>
      <c r="U25" s="310">
        <f>$N$25*$Q$25</f>
        <v>463</v>
      </c>
      <c r="V25" s="311"/>
      <c r="W25" s="311"/>
      <c r="X25" s="117" t="s">
        <v>72</v>
      </c>
      <c r="Y25" s="15"/>
      <c r="Z25" s="127"/>
      <c r="AA25" s="15"/>
      <c r="AB25" s="15"/>
      <c r="AC25" s="15"/>
      <c r="AD25" s="15"/>
      <c r="AE25" s="38"/>
      <c r="AF25" s="38"/>
      <c r="AG25" s="38"/>
      <c r="AH25" s="38"/>
    </row>
    <row r="26" spans="1:3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2"/>
      <c r="L26" s="18"/>
      <c r="M26" s="18"/>
      <c r="N26" s="18"/>
      <c r="O26" s="15"/>
      <c r="P26" s="15"/>
      <c r="Q26" s="15"/>
      <c r="R26" s="15" t="s">
        <v>155</v>
      </c>
      <c r="S26" s="139"/>
      <c r="T26" s="19" t="s">
        <v>131</v>
      </c>
      <c r="U26" s="313">
        <f>U24+U25</f>
        <v>1543</v>
      </c>
      <c r="V26" s="314"/>
      <c r="W26" s="314"/>
      <c r="X26" s="19" t="s">
        <v>72</v>
      </c>
      <c r="Y26" s="15"/>
      <c r="Z26" s="15"/>
      <c r="AA26" s="15"/>
      <c r="AB26" s="30"/>
      <c r="AC26" s="65"/>
      <c r="AD26" s="15"/>
      <c r="AE26" s="38"/>
      <c r="AF26" s="38"/>
      <c r="AG26" s="38"/>
      <c r="AH26" s="38"/>
    </row>
    <row r="27" spans="1:34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2"/>
      <c r="L27" s="18"/>
      <c r="M27" s="18"/>
      <c r="N27" s="18"/>
      <c r="O27" s="15"/>
      <c r="P27" s="15"/>
      <c r="Q27" s="15"/>
      <c r="R27" s="15"/>
      <c r="S27" s="139"/>
      <c r="T27" s="18"/>
      <c r="U27" s="20"/>
      <c r="V27" s="140"/>
      <c r="W27" s="140"/>
      <c r="X27" s="19"/>
      <c r="Y27" s="15"/>
      <c r="Z27" s="15"/>
      <c r="AA27" s="15"/>
      <c r="AB27" s="30"/>
      <c r="AC27" s="65"/>
      <c r="AD27" s="15"/>
      <c r="AE27" s="38"/>
      <c r="AF27" s="38"/>
      <c r="AG27" s="38"/>
      <c r="AH27" s="38"/>
    </row>
    <row r="28" spans="1:34" ht="18" customHeight="1">
      <c r="A28" s="15"/>
      <c r="B28" s="15"/>
      <c r="C28" s="65"/>
      <c r="D28" s="15" t="s">
        <v>7</v>
      </c>
      <c r="E28" s="15"/>
      <c r="F28" s="15"/>
      <c r="G28" s="15"/>
      <c r="H28" s="15" t="s">
        <v>156</v>
      </c>
      <c r="I28" s="15"/>
      <c r="J28" s="15"/>
      <c r="K28" s="15"/>
      <c r="L28" s="15"/>
      <c r="M28" s="15"/>
      <c r="N28" s="15"/>
      <c r="O28" s="15"/>
      <c r="P28" s="15"/>
      <c r="Q28" s="15"/>
      <c r="R28" s="15" t="s">
        <v>157</v>
      </c>
      <c r="S28" s="15"/>
      <c r="T28" s="19" t="s">
        <v>131</v>
      </c>
      <c r="U28" s="220">
        <f>'足場板'!R21</f>
        <v>27</v>
      </c>
      <c r="V28" s="220"/>
      <c r="W28" s="220"/>
      <c r="X28" s="15" t="s">
        <v>158</v>
      </c>
      <c r="Y28" s="15"/>
      <c r="Z28" s="15"/>
      <c r="AA28" s="15"/>
      <c r="AB28" s="15"/>
      <c r="AC28" s="15"/>
      <c r="AD28" s="15"/>
      <c r="AE28" s="38"/>
      <c r="AF28" s="38"/>
      <c r="AG28" s="38"/>
      <c r="AH28" s="38"/>
    </row>
    <row r="29" spans="1:34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2"/>
      <c r="L29" s="18"/>
      <c r="M29" s="18"/>
      <c r="N29" s="18"/>
      <c r="O29" s="15"/>
      <c r="P29" s="15"/>
      <c r="Q29" s="15"/>
      <c r="R29" s="15"/>
      <c r="S29" s="139"/>
      <c r="T29" s="18"/>
      <c r="U29" s="18"/>
      <c r="V29" s="20"/>
      <c r="W29" s="20"/>
      <c r="X29" s="19"/>
      <c r="Y29" s="15"/>
      <c r="Z29" s="15"/>
      <c r="AA29" s="15"/>
      <c r="AB29" s="30"/>
      <c r="AC29" s="65"/>
      <c r="AD29" s="15"/>
      <c r="AE29" s="38"/>
      <c r="AF29" s="38"/>
      <c r="AG29" s="38"/>
      <c r="AH29" s="38"/>
    </row>
    <row r="30" spans="1:34" ht="18" customHeight="1">
      <c r="A30" s="15"/>
      <c r="B30" s="15"/>
      <c r="C30" s="15"/>
      <c r="D30" s="15" t="s">
        <v>132</v>
      </c>
      <c r="E30" s="15"/>
      <c r="F30" s="15"/>
      <c r="G30" s="15"/>
      <c r="H30" s="15"/>
      <c r="I30" s="15"/>
      <c r="J30" s="15"/>
      <c r="K30" s="1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38"/>
      <c r="AF30" s="38"/>
      <c r="AG30" s="38"/>
      <c r="AH30" s="38"/>
    </row>
    <row r="31" spans="1:38" ht="18" customHeight="1">
      <c r="A31" s="15"/>
      <c r="B31" s="15"/>
      <c r="C31" s="15"/>
      <c r="D31" s="15"/>
      <c r="E31" s="208" t="s">
        <v>133</v>
      </c>
      <c r="F31" s="208" t="s">
        <v>134</v>
      </c>
      <c r="G31" s="222" t="s">
        <v>135</v>
      </c>
      <c r="H31" s="222"/>
      <c r="I31" s="208" t="s">
        <v>11</v>
      </c>
      <c r="J31" s="222" t="s">
        <v>136</v>
      </c>
      <c r="K31" s="22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38"/>
      <c r="AF31" s="36"/>
      <c r="AG31" s="36"/>
      <c r="AH31" s="36"/>
      <c r="AI31" s="3"/>
      <c r="AJ31" s="3"/>
      <c r="AK31" s="3"/>
      <c r="AL31" s="3"/>
    </row>
    <row r="32" spans="1:38" ht="18" customHeight="1">
      <c r="A32" s="15"/>
      <c r="B32" s="15"/>
      <c r="C32" s="15"/>
      <c r="D32" s="15"/>
      <c r="E32" s="208"/>
      <c r="F32" s="208"/>
      <c r="G32" s="208">
        <v>4</v>
      </c>
      <c r="H32" s="208"/>
      <c r="I32" s="208"/>
      <c r="J32" s="208">
        <v>8</v>
      </c>
      <c r="K32" s="20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8"/>
      <c r="AF32" s="36"/>
      <c r="AG32" s="141"/>
      <c r="AH32" s="36"/>
      <c r="AI32" s="1"/>
      <c r="AJ32" s="3"/>
      <c r="AK32" s="3"/>
      <c r="AL32" s="3"/>
    </row>
    <row r="33" spans="1:38" ht="18" customHeight="1">
      <c r="A33" s="15"/>
      <c r="B33" s="15"/>
      <c r="C33" s="15"/>
      <c r="D33" s="15"/>
      <c r="E33" s="15"/>
      <c r="F33" s="208" t="s">
        <v>134</v>
      </c>
      <c r="G33" s="318">
        <f>$U$26</f>
        <v>1543</v>
      </c>
      <c r="H33" s="187"/>
      <c r="I33" s="187"/>
      <c r="J33" s="142" t="s">
        <v>1</v>
      </c>
      <c r="K33" s="319">
        <f>Q3/1000</f>
        <v>1.8</v>
      </c>
      <c r="L33" s="319"/>
      <c r="M33" s="208" t="s">
        <v>11</v>
      </c>
      <c r="N33" s="320">
        <f>$U$28</f>
        <v>27</v>
      </c>
      <c r="O33" s="320"/>
      <c r="P33" s="142" t="s">
        <v>1</v>
      </c>
      <c r="Q33" s="312">
        <f>$Q$3/1000</f>
        <v>1.8</v>
      </c>
      <c r="R33" s="312"/>
      <c r="S33" s="119" t="s">
        <v>137</v>
      </c>
      <c r="T33" s="208" t="s">
        <v>134</v>
      </c>
      <c r="U33" s="198">
        <f>G33*K33/J34+N33*Q33^2/P34</f>
        <v>705</v>
      </c>
      <c r="V33" s="198"/>
      <c r="W33" s="315" t="s">
        <v>159</v>
      </c>
      <c r="X33" s="227"/>
      <c r="Y33" s="15"/>
      <c r="Z33" s="15"/>
      <c r="AA33" s="15"/>
      <c r="AB33" s="15"/>
      <c r="AC33" s="15"/>
      <c r="AD33" s="15"/>
      <c r="AE33" s="38"/>
      <c r="AF33" s="36"/>
      <c r="AG33" s="36"/>
      <c r="AH33" s="36"/>
      <c r="AI33" s="3"/>
      <c r="AJ33" s="3"/>
      <c r="AK33" s="3"/>
      <c r="AL33" s="3"/>
    </row>
    <row r="34" spans="1:34" ht="18" customHeight="1">
      <c r="A34" s="15"/>
      <c r="B34" s="15"/>
      <c r="C34" s="15"/>
      <c r="D34" s="15"/>
      <c r="E34" s="18"/>
      <c r="F34" s="208"/>
      <c r="G34" s="15"/>
      <c r="H34" s="15"/>
      <c r="I34" s="15"/>
      <c r="J34" s="15">
        <v>4</v>
      </c>
      <c r="K34" s="15"/>
      <c r="L34" s="15"/>
      <c r="M34" s="208"/>
      <c r="N34" s="18"/>
      <c r="O34" s="18"/>
      <c r="P34" s="15">
        <v>8</v>
      </c>
      <c r="Q34" s="15"/>
      <c r="R34" s="15"/>
      <c r="S34" s="15"/>
      <c r="T34" s="208"/>
      <c r="U34" s="198"/>
      <c r="V34" s="198"/>
      <c r="W34" s="227"/>
      <c r="X34" s="227"/>
      <c r="Y34" s="15"/>
      <c r="Z34" s="15"/>
      <c r="AA34" s="15"/>
      <c r="AB34" s="15"/>
      <c r="AC34" s="15"/>
      <c r="AD34" s="15"/>
      <c r="AE34" s="38"/>
      <c r="AF34" s="38"/>
      <c r="AG34" s="38"/>
      <c r="AH34" s="38"/>
    </row>
    <row r="35" spans="1:34" ht="18" customHeight="1">
      <c r="A35" s="15"/>
      <c r="B35" s="15"/>
      <c r="C35" s="15"/>
      <c r="D35" s="15" t="s">
        <v>108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8"/>
      <c r="AF35" s="38"/>
      <c r="AG35" s="38"/>
      <c r="AH35" s="38"/>
    </row>
    <row r="36" spans="1:34" ht="18" customHeight="1">
      <c r="A36" s="15"/>
      <c r="B36" s="15"/>
      <c r="C36" s="15"/>
      <c r="D36" s="15"/>
      <c r="E36" s="208" t="s">
        <v>139</v>
      </c>
      <c r="F36" s="208" t="s">
        <v>134</v>
      </c>
      <c r="G36" s="222" t="s">
        <v>12</v>
      </c>
      <c r="H36" s="222"/>
      <c r="I36" s="208" t="s">
        <v>109</v>
      </c>
      <c r="J36" s="322">
        <f>$U$33*1000</f>
        <v>705000</v>
      </c>
      <c r="K36" s="322"/>
      <c r="L36" s="322"/>
      <c r="M36" s="208" t="s">
        <v>134</v>
      </c>
      <c r="N36" s="288">
        <f>$J$36/$J$37</f>
        <v>184</v>
      </c>
      <c r="O36" s="288"/>
      <c r="P36" s="190" t="s">
        <v>140</v>
      </c>
      <c r="Q36" s="190"/>
      <c r="R36" s="208" t="str">
        <f>IF($N$36&lt;=$U$36,"＜","＞")</f>
        <v>＜</v>
      </c>
      <c r="S36" s="191" t="s">
        <v>141</v>
      </c>
      <c r="T36" s="191"/>
      <c r="U36" s="289">
        <f>VLOOKUP('足場板'!$J$21,'足場板'!$AG$13:$AN$19,6,FALSE)</f>
        <v>235</v>
      </c>
      <c r="V36" s="289"/>
      <c r="W36" s="208" t="s">
        <v>142</v>
      </c>
      <c r="X36" s="208"/>
      <c r="Y36" s="206">
        <f>IF($N$36&lt;=$U$36,"","NG")</f>
      </c>
      <c r="Z36" s="206"/>
      <c r="AA36" s="206"/>
      <c r="AB36" s="206"/>
      <c r="AC36" s="38"/>
      <c r="AD36" s="38"/>
      <c r="AE36" s="38"/>
      <c r="AF36" s="38"/>
      <c r="AG36" s="38"/>
      <c r="AH36" s="38"/>
    </row>
    <row r="37" spans="1:34" ht="18" customHeight="1">
      <c r="A37" s="15"/>
      <c r="B37" s="15"/>
      <c r="C37" s="15"/>
      <c r="D37" s="15"/>
      <c r="E37" s="208"/>
      <c r="F37" s="208"/>
      <c r="G37" s="208" t="s">
        <v>13</v>
      </c>
      <c r="H37" s="208"/>
      <c r="I37" s="208"/>
      <c r="J37" s="198">
        <f>VLOOKUP('足場板'!$J$21,'足場板'!$AG$13:$AN$19,4,FALSE)</f>
        <v>3830</v>
      </c>
      <c r="K37" s="198"/>
      <c r="L37" s="198"/>
      <c r="M37" s="208"/>
      <c r="N37" s="288"/>
      <c r="O37" s="288"/>
      <c r="P37" s="190"/>
      <c r="Q37" s="190"/>
      <c r="R37" s="208"/>
      <c r="S37" s="191"/>
      <c r="T37" s="191"/>
      <c r="U37" s="289"/>
      <c r="V37" s="289"/>
      <c r="W37" s="208"/>
      <c r="X37" s="208"/>
      <c r="Y37" s="206"/>
      <c r="Z37" s="206"/>
      <c r="AA37" s="206"/>
      <c r="AB37" s="206"/>
      <c r="AC37" s="38"/>
      <c r="AD37" s="38"/>
      <c r="AE37" s="38"/>
      <c r="AF37" s="38"/>
      <c r="AG37" s="38"/>
      <c r="AH37" s="38"/>
    </row>
    <row r="38" spans="1:34" ht="18" customHeight="1">
      <c r="A38" s="15"/>
      <c r="B38" s="15"/>
      <c r="C38" s="15"/>
      <c r="D38" s="15" t="s">
        <v>14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38"/>
      <c r="AF38" s="38"/>
      <c r="AG38" s="38"/>
      <c r="AH38" s="38"/>
    </row>
    <row r="39" spans="1:34" ht="18" customHeight="1">
      <c r="A39" s="15"/>
      <c r="B39" s="15"/>
      <c r="C39" s="15"/>
      <c r="D39" s="15"/>
      <c r="E39" s="208" t="s">
        <v>143</v>
      </c>
      <c r="F39" s="208" t="s">
        <v>134</v>
      </c>
      <c r="G39" s="222" t="s">
        <v>144</v>
      </c>
      <c r="H39" s="222"/>
      <c r="I39" s="222"/>
      <c r="J39" s="222"/>
      <c r="K39" s="208" t="s">
        <v>11</v>
      </c>
      <c r="L39" s="179" t="s">
        <v>145</v>
      </c>
      <c r="M39" s="179"/>
      <c r="N39" s="179"/>
      <c r="O39" s="179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38"/>
      <c r="AF39" s="38"/>
      <c r="AG39" s="38"/>
      <c r="AH39" s="38"/>
    </row>
    <row r="40" spans="1:34" ht="18" customHeight="1">
      <c r="A40" s="15"/>
      <c r="B40" s="15"/>
      <c r="C40" s="15"/>
      <c r="D40" s="15"/>
      <c r="E40" s="208"/>
      <c r="F40" s="208"/>
      <c r="G40" s="177" t="s">
        <v>146</v>
      </c>
      <c r="H40" s="177"/>
      <c r="I40" s="177"/>
      <c r="J40" s="177"/>
      <c r="K40" s="208"/>
      <c r="L40" s="177" t="s">
        <v>147</v>
      </c>
      <c r="M40" s="177"/>
      <c r="N40" s="177"/>
      <c r="O40" s="17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8"/>
      <c r="AF40" s="38"/>
      <c r="AG40" s="38"/>
      <c r="AH40" s="38"/>
    </row>
    <row r="41" spans="1:34" ht="18" customHeight="1">
      <c r="A41" s="15"/>
      <c r="B41" s="15"/>
      <c r="C41" s="15"/>
      <c r="D41" s="15"/>
      <c r="E41" s="18"/>
      <c r="F41" s="208" t="s">
        <v>134</v>
      </c>
      <c r="G41" s="125"/>
      <c r="H41" s="318">
        <f>$U$26</f>
        <v>1543</v>
      </c>
      <c r="I41" s="307"/>
      <c r="J41" s="307"/>
      <c r="K41" s="142" t="s">
        <v>1</v>
      </c>
      <c r="L41" s="310">
        <f>$Q$3</f>
        <v>1800</v>
      </c>
      <c r="M41" s="310"/>
      <c r="N41" s="321"/>
      <c r="O41" s="119" t="s">
        <v>148</v>
      </c>
      <c r="P41" s="208" t="s">
        <v>11</v>
      </c>
      <c r="Q41" s="187">
        <v>5</v>
      </c>
      <c r="R41" s="187"/>
      <c r="S41" s="142" t="s">
        <v>1</v>
      </c>
      <c r="T41" s="324">
        <f>$U$28/1000</f>
        <v>0.027</v>
      </c>
      <c r="U41" s="324"/>
      <c r="V41" s="142" t="s">
        <v>1</v>
      </c>
      <c r="W41" s="310">
        <f>Q3</f>
        <v>1800</v>
      </c>
      <c r="X41" s="310"/>
      <c r="Y41" s="321"/>
      <c r="Z41" s="119" t="s">
        <v>149</v>
      </c>
      <c r="AA41" s="15"/>
      <c r="AB41" s="15"/>
      <c r="AC41" s="15"/>
      <c r="AD41" s="15"/>
      <c r="AE41" s="38"/>
      <c r="AF41" s="38"/>
      <c r="AG41" s="38"/>
      <c r="AH41" s="38"/>
    </row>
    <row r="42" spans="1:34" ht="18" customHeight="1">
      <c r="A42" s="15"/>
      <c r="B42" s="15"/>
      <c r="C42" s="15"/>
      <c r="D42" s="15"/>
      <c r="E42" s="18"/>
      <c r="F42" s="208"/>
      <c r="G42" s="15">
        <v>48</v>
      </c>
      <c r="H42" s="15" t="s">
        <v>150</v>
      </c>
      <c r="I42" s="184">
        <f>VLOOKUP('足場板'!$J$21,'足場板'!$AG$13:$AN$19,5,FALSE)</f>
        <v>200000</v>
      </c>
      <c r="J42" s="184"/>
      <c r="K42" s="184"/>
      <c r="L42" s="18" t="s">
        <v>1</v>
      </c>
      <c r="M42" s="198">
        <f>VLOOKUP('足場板'!$J$21,'足場板'!$AG$13:$AN$19,3,FALSE)</f>
        <v>93200</v>
      </c>
      <c r="N42" s="198"/>
      <c r="O42" s="198"/>
      <c r="P42" s="208"/>
      <c r="Q42" s="178">
        <v>384</v>
      </c>
      <c r="R42" s="178"/>
      <c r="S42" s="18" t="s">
        <v>1</v>
      </c>
      <c r="T42" s="198">
        <f>I42</f>
        <v>200000</v>
      </c>
      <c r="U42" s="198"/>
      <c r="V42" s="198"/>
      <c r="W42" s="18" t="s">
        <v>1</v>
      </c>
      <c r="X42" s="323">
        <f>M42</f>
        <v>93200</v>
      </c>
      <c r="Y42" s="323"/>
      <c r="Z42" s="323"/>
      <c r="AA42" s="15"/>
      <c r="AB42" s="15"/>
      <c r="AC42" s="118"/>
      <c r="AD42" s="15"/>
      <c r="AE42" s="38"/>
      <c r="AF42" s="38"/>
      <c r="AG42" s="38"/>
      <c r="AH42" s="38"/>
    </row>
    <row r="43" spans="1:34" ht="18" customHeight="1">
      <c r="A43" s="15"/>
      <c r="B43" s="15"/>
      <c r="C43" s="15"/>
      <c r="D43" s="15"/>
      <c r="E43" s="18"/>
      <c r="F43" s="15"/>
      <c r="G43" s="15"/>
      <c r="H43" s="15"/>
      <c r="I43" s="31"/>
      <c r="J43" s="31"/>
      <c r="K43" s="31"/>
      <c r="L43" s="18"/>
      <c r="M43" s="27"/>
      <c r="N43" s="27"/>
      <c r="O43" s="27"/>
      <c r="P43" s="19"/>
      <c r="Q43" s="15"/>
      <c r="R43" s="15"/>
      <c r="S43" s="18"/>
      <c r="T43" s="26"/>
      <c r="U43" s="26"/>
      <c r="V43" s="26"/>
      <c r="W43" s="18"/>
      <c r="X43" s="143"/>
      <c r="Y43" s="143"/>
      <c r="Z43" s="143"/>
      <c r="AA43" s="15"/>
      <c r="AB43" s="15"/>
      <c r="AC43" s="118"/>
      <c r="AD43" s="15"/>
      <c r="AE43" s="38"/>
      <c r="AF43" s="38"/>
      <c r="AG43" s="38"/>
      <c r="AH43" s="38"/>
    </row>
    <row r="44" spans="1:34" ht="18" customHeight="1">
      <c r="A44" s="15"/>
      <c r="B44" s="15"/>
      <c r="C44" s="15"/>
      <c r="D44" s="15"/>
      <c r="E44" s="38"/>
      <c r="F44" s="19" t="s">
        <v>134</v>
      </c>
      <c r="G44" s="192">
        <f>H41*L41^3/(G42*I42*M42)+Q41*T41*W41^4/(Q42*T42*X42)</f>
        <v>10</v>
      </c>
      <c r="H44" s="192"/>
      <c r="I44" s="15" t="s">
        <v>151</v>
      </c>
      <c r="J44" s="15"/>
      <c r="K44" s="38"/>
      <c r="L44" s="15"/>
      <c r="M44" s="15"/>
      <c r="N44" s="15"/>
      <c r="O44" s="15"/>
      <c r="P44" s="15"/>
      <c r="Q44" s="38"/>
      <c r="R44" s="19"/>
      <c r="S44" s="15"/>
      <c r="T44" s="15"/>
      <c r="U44" s="15"/>
      <c r="V44" s="15"/>
      <c r="W44" s="15"/>
      <c r="X44" s="15"/>
      <c r="Y44" s="38"/>
      <c r="Z44" s="15"/>
      <c r="AA44" s="15"/>
      <c r="AB44" s="15"/>
      <c r="AC44" s="15"/>
      <c r="AD44" s="15"/>
      <c r="AE44" s="38"/>
      <c r="AF44" s="38"/>
      <c r="AG44" s="38"/>
      <c r="AH44" s="38"/>
    </row>
    <row r="45" spans="1:34" ht="18" customHeight="1">
      <c r="A45" s="15"/>
      <c r="B45" s="15"/>
      <c r="C45" s="15"/>
      <c r="D45" s="15"/>
      <c r="E45" s="18"/>
      <c r="F45" s="18"/>
      <c r="G45" s="38"/>
      <c r="H45" s="38"/>
      <c r="I45" s="32"/>
      <c r="J45" s="32"/>
      <c r="K45" s="37"/>
      <c r="L45" s="38"/>
      <c r="M45" s="18"/>
      <c r="N45" s="18"/>
      <c r="O45" s="33"/>
      <c r="P45" s="33"/>
      <c r="Q45" s="15"/>
      <c r="R45" s="15"/>
      <c r="S45" s="15"/>
      <c r="T45" s="38"/>
      <c r="U45" s="34"/>
      <c r="V45" s="34"/>
      <c r="W45" s="34"/>
      <c r="X45" s="34"/>
      <c r="Y45" s="102"/>
      <c r="Z45" s="38"/>
      <c r="AA45" s="38"/>
      <c r="AB45" s="28"/>
      <c r="AC45" s="15"/>
      <c r="AD45" s="15"/>
      <c r="AE45" s="38"/>
      <c r="AF45" s="38"/>
      <c r="AG45" s="38"/>
      <c r="AH45" s="38"/>
    </row>
    <row r="46" spans="1:34" ht="18" customHeight="1">
      <c r="A46" s="15"/>
      <c r="B46" s="15"/>
      <c r="C46" s="15"/>
      <c r="D46" s="15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8"/>
      <c r="AF46" s="38"/>
      <c r="AG46" s="38"/>
      <c r="AH46" s="38"/>
    </row>
    <row r="47" spans="1:34" ht="18" customHeight="1">
      <c r="A47" s="15"/>
      <c r="B47" s="15"/>
      <c r="C47" s="15"/>
      <c r="D47" s="15"/>
      <c r="E47" s="38"/>
      <c r="F47" s="18"/>
      <c r="G47" s="3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8"/>
      <c r="AF47" s="38"/>
      <c r="AG47" s="38"/>
      <c r="AH47" s="38"/>
    </row>
    <row r="48" spans="1:34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38"/>
      <c r="AF48" s="38"/>
      <c r="AG48" s="38"/>
      <c r="AH48" s="38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</sheetData>
  <sheetProtection sheet="1" objects="1" scenarios="1"/>
  <mergeCells count="64">
    <mergeCell ref="L39:O39"/>
    <mergeCell ref="G40:J40"/>
    <mergeCell ref="L40:O40"/>
    <mergeCell ref="E39:E40"/>
    <mergeCell ref="F39:F40"/>
    <mergeCell ref="G39:J39"/>
    <mergeCell ref="K39:K40"/>
    <mergeCell ref="I42:K42"/>
    <mergeCell ref="M42:O42"/>
    <mergeCell ref="X42:Z42"/>
    <mergeCell ref="P41:P42"/>
    <mergeCell ref="Q42:R42"/>
    <mergeCell ref="Q41:R41"/>
    <mergeCell ref="T41:U41"/>
    <mergeCell ref="T42:V42"/>
    <mergeCell ref="W41:Y41"/>
    <mergeCell ref="G44:H44"/>
    <mergeCell ref="K33:L33"/>
    <mergeCell ref="N33:O33"/>
    <mergeCell ref="F41:F42"/>
    <mergeCell ref="H41:J41"/>
    <mergeCell ref="L41:N41"/>
    <mergeCell ref="G36:H36"/>
    <mergeCell ref="I36:I37"/>
    <mergeCell ref="J36:L36"/>
    <mergeCell ref="G37:H37"/>
    <mergeCell ref="J32:K32"/>
    <mergeCell ref="G32:H32"/>
    <mergeCell ref="F33:F34"/>
    <mergeCell ref="G31:H31"/>
    <mergeCell ref="J31:K31"/>
    <mergeCell ref="G33:I33"/>
    <mergeCell ref="E31:E32"/>
    <mergeCell ref="F31:F32"/>
    <mergeCell ref="AB12:AC12"/>
    <mergeCell ref="Q3:S3"/>
    <mergeCell ref="Q4:S4"/>
    <mergeCell ref="I31:I32"/>
    <mergeCell ref="U28:W28"/>
    <mergeCell ref="N6:P6"/>
    <mergeCell ref="Q6:S6"/>
    <mergeCell ref="X12:Z12"/>
    <mergeCell ref="X17:Z17"/>
    <mergeCell ref="U26:W26"/>
    <mergeCell ref="U33:V34"/>
    <mergeCell ref="W33:X34"/>
    <mergeCell ref="Q33:R33"/>
    <mergeCell ref="T33:T34"/>
    <mergeCell ref="M33:M34"/>
    <mergeCell ref="M36:M37"/>
    <mergeCell ref="N25:O25"/>
    <mergeCell ref="Q25:R25"/>
    <mergeCell ref="U24:W24"/>
    <mergeCell ref="U25:W25"/>
    <mergeCell ref="J37:L37"/>
    <mergeCell ref="E36:E37"/>
    <mergeCell ref="F36:F37"/>
    <mergeCell ref="U36:V37"/>
    <mergeCell ref="W36:X37"/>
    <mergeCell ref="Y36:AB37"/>
    <mergeCell ref="N36:O37"/>
    <mergeCell ref="P36:Q37"/>
    <mergeCell ref="R36:R37"/>
    <mergeCell ref="S36:T3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67"/>
  <sheetViews>
    <sheetView view="pageBreakPreview" zoomScaleNormal="75" zoomScaleSheetLayoutView="100" workbookViewId="0" topLeftCell="C1">
      <selection activeCell="D2" sqref="D2"/>
    </sheetView>
  </sheetViews>
  <sheetFormatPr defaultColWidth="8.796875" defaultRowHeight="14.25"/>
  <cols>
    <col min="1" max="16" width="3.09765625" style="2" customWidth="1"/>
    <col min="17" max="18" width="3.19921875" style="2" customWidth="1"/>
    <col min="19" max="31" width="3.09765625" style="2" customWidth="1"/>
    <col min="32" max="32" width="10" style="2" customWidth="1"/>
    <col min="33" max="16384" width="4.69921875" style="2" customWidth="1"/>
  </cols>
  <sheetData>
    <row r="1" spans="1:43" ht="18" customHeight="1">
      <c r="A1" s="15"/>
      <c r="B1" s="15"/>
      <c r="C1" s="15"/>
      <c r="D1" s="172" t="s">
        <v>229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67"/>
      <c r="AE1" s="67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39"/>
      <c r="AQ1" s="39"/>
    </row>
    <row r="2" spans="1:43" ht="18" customHeight="1">
      <c r="A2" s="15"/>
      <c r="B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67"/>
      <c r="AE2" s="67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39"/>
      <c r="AQ2" s="39"/>
    </row>
    <row r="3" spans="1:43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67"/>
      <c r="AE3" s="67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9"/>
      <c r="AQ3" s="39"/>
    </row>
    <row r="4" spans="1:75" ht="18" customHeight="1">
      <c r="A4" s="15"/>
      <c r="B4" s="15"/>
      <c r="C4" s="15"/>
      <c r="D4" s="15"/>
      <c r="E4" s="15" t="s">
        <v>160</v>
      </c>
      <c r="F4" s="15"/>
      <c r="G4" s="15"/>
      <c r="H4" s="15"/>
      <c r="I4" s="15"/>
      <c r="J4" s="216" t="s">
        <v>68</v>
      </c>
      <c r="K4" s="216"/>
      <c r="L4" s="216"/>
      <c r="M4" s="216"/>
      <c r="N4" s="15"/>
      <c r="O4" s="18" t="s">
        <v>2</v>
      </c>
      <c r="P4" s="289">
        <f>VLOOKUP($J$4,AF7:AK8,2,FALSE)</f>
        <v>7</v>
      </c>
      <c r="Q4" s="289"/>
      <c r="R4" s="15" t="s">
        <v>1</v>
      </c>
      <c r="S4" s="18" t="s">
        <v>3</v>
      </c>
      <c r="T4" s="18"/>
      <c r="U4" s="18"/>
      <c r="V4" s="18"/>
      <c r="W4" s="18"/>
      <c r="X4" s="15"/>
      <c r="Y4" s="15"/>
      <c r="Z4" s="15"/>
      <c r="AA4" s="15"/>
      <c r="AB4" s="15"/>
      <c r="AC4" s="15"/>
      <c r="AD4" s="67"/>
      <c r="AE4" s="15"/>
      <c r="AF4" s="41" t="s">
        <v>161</v>
      </c>
      <c r="AG4" s="41" t="s">
        <v>49</v>
      </c>
      <c r="AH4" s="41" t="s">
        <v>50</v>
      </c>
      <c r="AI4" s="41"/>
      <c r="AJ4" s="41" t="s">
        <v>52</v>
      </c>
      <c r="AK4" s="41"/>
      <c r="AL4" s="112"/>
      <c r="AM4" s="112"/>
      <c r="AN4" s="112"/>
      <c r="AO4" s="144"/>
      <c r="AP4" s="144"/>
      <c r="AQ4" s="145"/>
      <c r="AR4" s="8"/>
      <c r="AS4" s="7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18" customHeight="1">
      <c r="A5" s="15"/>
      <c r="B5" s="15"/>
      <c r="C5" s="15"/>
      <c r="D5" s="15"/>
      <c r="E5" s="15"/>
      <c r="F5" s="15" t="s">
        <v>4</v>
      </c>
      <c r="G5" s="15"/>
      <c r="H5" s="15"/>
      <c r="I5" s="15"/>
      <c r="J5" s="15"/>
      <c r="K5" s="15"/>
      <c r="L5" s="15"/>
      <c r="M5" s="327" t="s">
        <v>162</v>
      </c>
      <c r="N5" s="328"/>
      <c r="O5" s="220">
        <f>VLOOKUP($J$4,$AF$7:$AK$8,3,FALSE)</f>
        <v>11800</v>
      </c>
      <c r="P5" s="220"/>
      <c r="Q5" s="221"/>
      <c r="R5" s="15"/>
      <c r="S5" s="15" t="s">
        <v>163</v>
      </c>
      <c r="T5" s="15"/>
      <c r="U5" s="146"/>
      <c r="V5" s="146"/>
      <c r="W5" s="15"/>
      <c r="X5" s="15"/>
      <c r="Y5" s="15"/>
      <c r="Z5" s="15"/>
      <c r="AA5" s="15"/>
      <c r="AB5" s="15"/>
      <c r="AC5" s="15"/>
      <c r="AD5" s="67"/>
      <c r="AE5" s="15"/>
      <c r="AF5" s="224" t="s">
        <v>99</v>
      </c>
      <c r="AG5" s="147" t="s">
        <v>60</v>
      </c>
      <c r="AH5" s="331" t="s">
        <v>70</v>
      </c>
      <c r="AI5" s="332"/>
      <c r="AJ5" s="331" t="s">
        <v>71</v>
      </c>
      <c r="AK5" s="332"/>
      <c r="AL5" s="136"/>
      <c r="AM5" s="136"/>
      <c r="AN5" s="136"/>
      <c r="AO5" s="145"/>
      <c r="AP5" s="145"/>
      <c r="AQ5" s="145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ht="18" customHeight="1">
      <c r="A6" s="15"/>
      <c r="B6" s="15"/>
      <c r="C6" s="15"/>
      <c r="D6" s="15"/>
      <c r="E6" s="15"/>
      <c r="F6" s="15" t="s">
        <v>5</v>
      </c>
      <c r="G6" s="15"/>
      <c r="H6" s="15"/>
      <c r="I6" s="15"/>
      <c r="J6" s="15"/>
      <c r="K6" s="15"/>
      <c r="L6" s="15"/>
      <c r="M6" s="327" t="s">
        <v>164</v>
      </c>
      <c r="N6" s="327"/>
      <c r="O6" s="220">
        <v>5</v>
      </c>
      <c r="P6" s="220"/>
      <c r="Q6" s="22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67"/>
      <c r="AE6" s="148"/>
      <c r="AF6" s="330"/>
      <c r="AG6" s="149" t="s">
        <v>165</v>
      </c>
      <c r="AH6" s="336" t="s">
        <v>166</v>
      </c>
      <c r="AI6" s="337"/>
      <c r="AJ6" s="336" t="s">
        <v>166</v>
      </c>
      <c r="AK6" s="337"/>
      <c r="AL6" s="136"/>
      <c r="AM6" s="136"/>
      <c r="AN6" s="136"/>
      <c r="AO6" s="145"/>
      <c r="AP6" s="145"/>
      <c r="AQ6" s="14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18" customHeight="1">
      <c r="A7" s="15"/>
      <c r="B7" s="15"/>
      <c r="C7" s="15"/>
      <c r="D7" s="15"/>
      <c r="E7" s="15"/>
      <c r="F7" s="15" t="s">
        <v>6</v>
      </c>
      <c r="G7" s="15"/>
      <c r="H7" s="15"/>
      <c r="I7" s="15"/>
      <c r="J7" s="15"/>
      <c r="K7" s="15"/>
      <c r="L7" s="15"/>
      <c r="M7" s="327" t="s">
        <v>167</v>
      </c>
      <c r="N7" s="327"/>
      <c r="O7" s="220">
        <f>VLOOKUP($J$4,$AF$7:$AK$8,5,FALSE)</f>
        <v>2360</v>
      </c>
      <c r="P7" s="220"/>
      <c r="Q7" s="228"/>
      <c r="R7" s="15"/>
      <c r="S7" s="15" t="s">
        <v>166</v>
      </c>
      <c r="T7" s="15"/>
      <c r="U7" s="146"/>
      <c r="V7" s="146"/>
      <c r="W7" s="15"/>
      <c r="X7" s="15"/>
      <c r="Y7" s="15"/>
      <c r="Z7" s="15"/>
      <c r="AA7" s="15"/>
      <c r="AB7" s="15"/>
      <c r="AC7" s="15"/>
      <c r="AD7" s="67"/>
      <c r="AE7" s="15"/>
      <c r="AF7" s="150" t="s">
        <v>68</v>
      </c>
      <c r="AG7" s="88">
        <v>7</v>
      </c>
      <c r="AH7" s="338">
        <v>11800</v>
      </c>
      <c r="AI7" s="339"/>
      <c r="AJ7" s="338">
        <v>2360</v>
      </c>
      <c r="AK7" s="339"/>
      <c r="AL7" s="136"/>
      <c r="AM7" s="136"/>
      <c r="AN7" s="136"/>
      <c r="AO7" s="145"/>
      <c r="AP7" s="145"/>
      <c r="AQ7" s="14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8"/>
      <c r="O8" s="92"/>
      <c r="P8" s="92"/>
      <c r="Q8" s="92"/>
      <c r="R8" s="92"/>
      <c r="S8" s="92"/>
      <c r="T8" s="15"/>
      <c r="U8" s="15"/>
      <c r="V8" s="15"/>
      <c r="W8" s="15"/>
      <c r="X8" s="15"/>
      <c r="Y8" s="15"/>
      <c r="Z8" s="15"/>
      <c r="AA8" s="15"/>
      <c r="AB8" s="15"/>
      <c r="AC8" s="15"/>
      <c r="AD8" s="67"/>
      <c r="AE8" s="15"/>
      <c r="AF8" s="151" t="s">
        <v>69</v>
      </c>
      <c r="AG8" s="108">
        <v>7</v>
      </c>
      <c r="AH8" s="333">
        <v>11800</v>
      </c>
      <c r="AI8" s="334"/>
      <c r="AJ8" s="333">
        <v>4250</v>
      </c>
      <c r="AK8" s="334"/>
      <c r="AL8" s="136"/>
      <c r="AM8" s="136"/>
      <c r="AN8" s="136"/>
      <c r="AO8" s="145"/>
      <c r="AP8" s="145"/>
      <c r="AQ8" s="145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67"/>
      <c r="AE9" s="15"/>
      <c r="AF9" s="136"/>
      <c r="AG9" s="136"/>
      <c r="AH9" s="136"/>
      <c r="AI9" s="136"/>
      <c r="AJ9" s="136"/>
      <c r="AK9" s="136"/>
      <c r="AL9" s="136"/>
      <c r="AM9" s="136"/>
      <c r="AN9" s="136"/>
      <c r="AO9" s="145"/>
      <c r="AP9" s="145"/>
      <c r="AQ9" s="145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43" ht="18" customHeight="1">
      <c r="A10" s="15"/>
      <c r="B10" s="15"/>
      <c r="C10" s="15"/>
      <c r="D10" s="15"/>
      <c r="E10" s="15" t="s">
        <v>18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47">
        <f>おやご!$Q$3</f>
        <v>1800</v>
      </c>
      <c r="R10" s="348"/>
      <c r="S10" s="348"/>
      <c r="T10" s="15" t="s">
        <v>168</v>
      </c>
      <c r="U10" s="15"/>
      <c r="V10" s="15"/>
      <c r="W10" s="15"/>
      <c r="X10" s="15"/>
      <c r="Y10" s="15"/>
      <c r="Z10" s="15"/>
      <c r="AA10" s="15"/>
      <c r="AB10" s="15"/>
      <c r="AC10" s="15"/>
      <c r="AD10" s="67"/>
      <c r="AE10" s="67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9"/>
      <c r="AQ10" s="39"/>
    </row>
    <row r="11" spans="1:43" ht="18" customHeight="1">
      <c r="A11" s="15"/>
      <c r="B11" s="15"/>
      <c r="C11" s="15"/>
      <c r="D11" s="15"/>
      <c r="E11" s="15" t="s">
        <v>19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9">
        <f>おやご!$Q$4</f>
        <v>2400</v>
      </c>
      <c r="R11" s="350"/>
      <c r="S11" s="350"/>
      <c r="T11" s="15" t="s">
        <v>168</v>
      </c>
      <c r="U11" s="15" t="s">
        <v>20</v>
      </c>
      <c r="V11" s="15"/>
      <c r="W11" s="15"/>
      <c r="X11" s="15"/>
      <c r="Y11" s="15"/>
      <c r="Z11" s="15"/>
      <c r="AA11" s="15"/>
      <c r="AB11" s="15"/>
      <c r="AC11" s="15"/>
      <c r="AD11" s="67"/>
      <c r="AE11" s="67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9"/>
      <c r="AQ11" s="39"/>
    </row>
    <row r="12" spans="1:43" ht="18" customHeight="1">
      <c r="A12" s="15"/>
      <c r="B12" s="15"/>
      <c r="C12" s="6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67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</row>
    <row r="13" spans="1:43" ht="18" customHeight="1">
      <c r="A13" s="15"/>
      <c r="B13" s="15"/>
      <c r="C13" s="65"/>
      <c r="D13" s="15"/>
      <c r="E13" s="15"/>
      <c r="F13" s="15"/>
      <c r="G13" s="15"/>
      <c r="H13" s="15"/>
      <c r="I13" s="15"/>
      <c r="J13" s="15"/>
      <c r="K13" s="15"/>
      <c r="L13" s="210">
        <f>$Q$10</f>
        <v>1800</v>
      </c>
      <c r="M13" s="346"/>
      <c r="N13" s="346"/>
      <c r="O13" s="346"/>
      <c r="P13" s="15"/>
      <c r="Q13" s="35"/>
      <c r="R13" s="210">
        <f>$Q$10</f>
        <v>1800</v>
      </c>
      <c r="S13" s="346"/>
      <c r="T13" s="346"/>
      <c r="U13" s="346"/>
      <c r="V13" s="15"/>
      <c r="W13" s="15"/>
      <c r="X13" s="15"/>
      <c r="Y13" s="15"/>
      <c r="Z13" s="15"/>
      <c r="AA13" s="15"/>
      <c r="AB13" s="15"/>
      <c r="AC13" s="15"/>
      <c r="AD13" s="15"/>
      <c r="AE13" s="67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9"/>
      <c r="AQ13" s="39"/>
    </row>
    <row r="14" spans="1:43" ht="18" customHeight="1">
      <c r="A14" s="15"/>
      <c r="B14" s="15"/>
      <c r="C14" s="6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5"/>
      <c r="R14" s="122"/>
      <c r="S14" s="12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67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9"/>
      <c r="AQ14" s="39"/>
    </row>
    <row r="15" spans="1:43" ht="18" customHeight="1">
      <c r="A15" s="15"/>
      <c r="B15" s="15"/>
      <c r="C15" s="6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0">
        <f>$Q$10</f>
        <v>1800</v>
      </c>
      <c r="P15" s="346"/>
      <c r="Q15" s="346"/>
      <c r="R15" s="346"/>
      <c r="S15" s="16"/>
      <c r="T15" s="15"/>
      <c r="U15" s="15"/>
      <c r="V15" s="38"/>
      <c r="W15" s="135"/>
      <c r="X15" s="135"/>
      <c r="Y15" s="38"/>
      <c r="Z15" s="135" t="s">
        <v>17</v>
      </c>
      <c r="AA15" s="15"/>
      <c r="AB15" s="15"/>
      <c r="AC15" s="15"/>
      <c r="AD15" s="15"/>
      <c r="AE15" s="67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9"/>
      <c r="AQ15" s="39"/>
    </row>
    <row r="16" spans="1:43" ht="18" customHeight="1">
      <c r="A16" s="15"/>
      <c r="B16" s="15"/>
      <c r="C16" s="6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5"/>
      <c r="U16" s="15"/>
      <c r="V16" s="15"/>
      <c r="W16" s="15"/>
      <c r="X16" s="15"/>
      <c r="Y16" s="135"/>
      <c r="Z16" s="15"/>
      <c r="AA16" s="15"/>
      <c r="AB16" s="15"/>
      <c r="AC16" s="15"/>
      <c r="AD16" s="67"/>
      <c r="AE16" s="67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9"/>
      <c r="AQ16" s="39"/>
    </row>
    <row r="17" spans="1:43" ht="18" customHeight="1">
      <c r="A17" s="15"/>
      <c r="B17" s="15"/>
      <c r="C17" s="6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67"/>
      <c r="AE17" s="67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9"/>
      <c r="AQ17" s="39"/>
    </row>
    <row r="18" spans="1:43" ht="18" customHeight="1">
      <c r="A18" s="15"/>
      <c r="B18" s="15"/>
      <c r="C18" s="6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8"/>
      <c r="AA18" s="15"/>
      <c r="AB18" s="38"/>
      <c r="AC18" s="15"/>
      <c r="AD18" s="67"/>
      <c r="AE18" s="67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</row>
    <row r="19" spans="1:43" ht="18" customHeight="1">
      <c r="A19" s="15"/>
      <c r="B19" s="15"/>
      <c r="C19" s="65"/>
      <c r="D19" s="15"/>
      <c r="E19" s="15"/>
      <c r="F19" s="15"/>
      <c r="G19" s="136" t="s">
        <v>21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67"/>
      <c r="AE19" s="67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9"/>
      <c r="AQ19" s="39"/>
    </row>
    <row r="20" spans="1:43" ht="18" customHeight="1">
      <c r="A20" s="15"/>
      <c r="B20" s="15"/>
      <c r="C20" s="6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89"/>
      <c r="AC20" s="289"/>
      <c r="AD20" s="67"/>
      <c r="AE20" s="67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9"/>
      <c r="AQ20" s="39"/>
    </row>
    <row r="21" spans="1:43" ht="18" customHeight="1">
      <c r="A21" s="15"/>
      <c r="B21" s="15"/>
      <c r="C21" s="6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169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67"/>
      <c r="AE21" s="67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9"/>
      <c r="AQ21" s="39"/>
    </row>
    <row r="22" spans="1:43" ht="18" customHeight="1">
      <c r="A22" s="15"/>
      <c r="B22" s="15"/>
      <c r="C22" s="65"/>
      <c r="D22" s="15"/>
      <c r="E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10">
        <f>$Q$11</f>
        <v>2400</v>
      </c>
      <c r="Z22" s="289"/>
      <c r="AA22" s="289"/>
      <c r="AB22" s="15"/>
      <c r="AC22" s="15"/>
      <c r="AD22" s="67"/>
      <c r="AE22" s="67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</row>
    <row r="23" spans="1:43" ht="18" customHeight="1">
      <c r="A23" s="15"/>
      <c r="B23" s="15"/>
      <c r="C23" s="65"/>
      <c r="D23" s="15"/>
      <c r="E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89"/>
      <c r="Z23" s="289"/>
      <c r="AA23" s="289"/>
      <c r="AB23" s="15"/>
      <c r="AC23" s="15"/>
      <c r="AD23" s="67"/>
      <c r="AE23" s="67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9"/>
      <c r="AQ23" s="39"/>
    </row>
    <row r="24" spans="1:43" ht="18" customHeight="1">
      <c r="A24" s="15"/>
      <c r="B24" s="15"/>
      <c r="C24" s="6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7"/>
      <c r="AE24" s="67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9"/>
      <c r="AQ24" s="39"/>
    </row>
    <row r="25" spans="1:43" ht="18" customHeight="1">
      <c r="A25" s="15"/>
      <c r="B25" s="15"/>
      <c r="C25" s="6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67"/>
      <c r="AE25" s="67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</row>
    <row r="26" spans="1:43" ht="18" customHeight="1">
      <c r="A26" s="15"/>
      <c r="B26" s="15"/>
      <c r="C26" s="6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9"/>
      <c r="AC26" s="15"/>
      <c r="AD26" s="67"/>
      <c r="AE26" s="67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9"/>
      <c r="AQ26" s="39"/>
    </row>
    <row r="27" spans="1:43" ht="18" customHeight="1">
      <c r="A27" s="15"/>
      <c r="B27" s="15"/>
      <c r="C27" s="6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 t="s">
        <v>170</v>
      </c>
      <c r="AA27" s="15"/>
      <c r="AB27" s="15"/>
      <c r="AC27" s="15"/>
      <c r="AD27" s="67"/>
      <c r="AE27" s="67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39"/>
      <c r="AQ27" s="39"/>
    </row>
    <row r="28" spans="1:43" ht="18" customHeight="1">
      <c r="A28" s="15"/>
      <c r="B28" s="15"/>
      <c r="C28" s="6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67"/>
      <c r="AE28" s="67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9"/>
      <c r="AQ28" s="39"/>
    </row>
    <row r="29" spans="1:43" ht="18" customHeight="1">
      <c r="A29" s="15"/>
      <c r="B29" s="15"/>
      <c r="C29" s="6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W29" s="15"/>
      <c r="X29" s="38"/>
      <c r="Y29" s="15"/>
      <c r="Z29" s="15"/>
      <c r="AA29" s="15"/>
      <c r="AB29" s="15"/>
      <c r="AC29" s="15"/>
      <c r="AD29" s="67"/>
      <c r="AE29" s="67"/>
      <c r="AF29" s="38"/>
      <c r="AG29" s="38"/>
      <c r="AH29" s="38"/>
      <c r="AI29" s="38"/>
      <c r="AJ29" s="38"/>
      <c r="AK29" s="38"/>
      <c r="AL29" s="38"/>
      <c r="AM29" s="38"/>
      <c r="AN29" s="38"/>
      <c r="AO29" s="39"/>
      <c r="AP29" s="39"/>
      <c r="AQ29" s="39"/>
    </row>
    <row r="30" spans="1:43" ht="18" customHeight="1">
      <c r="A30" s="15"/>
      <c r="B30" s="15"/>
      <c r="C30" s="65"/>
      <c r="D30" s="15"/>
      <c r="E30" s="15"/>
      <c r="F30" s="15"/>
      <c r="G30" s="15"/>
      <c r="H30" s="15"/>
      <c r="I30" s="15"/>
      <c r="J30" s="15"/>
      <c r="K30" s="36"/>
      <c r="L30" s="36"/>
      <c r="M30" s="36"/>
      <c r="N30" s="36"/>
      <c r="O30" s="36"/>
      <c r="P30" s="15"/>
      <c r="Q30" s="2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67"/>
      <c r="AE30" s="67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9"/>
      <c r="AQ30" s="39"/>
    </row>
    <row r="31" spans="1:43" ht="18" customHeight="1">
      <c r="A31" s="15"/>
      <c r="B31" s="15"/>
      <c r="C31" s="6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67"/>
      <c r="AE31" s="67"/>
      <c r="AF31" s="38"/>
      <c r="AG31" s="38"/>
      <c r="AH31" s="38"/>
      <c r="AI31" s="38"/>
      <c r="AJ31" s="38"/>
      <c r="AK31" s="38"/>
      <c r="AL31" s="38"/>
      <c r="AM31" s="38"/>
      <c r="AN31" s="38"/>
      <c r="AO31" s="39"/>
      <c r="AP31" s="39"/>
      <c r="AQ31" s="39"/>
    </row>
    <row r="32" spans="1:43" ht="18" customHeight="1">
      <c r="A32" s="15"/>
      <c r="B32" s="15"/>
      <c r="C32" s="15"/>
      <c r="D32" s="15" t="s">
        <v>22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67"/>
      <c r="AE32" s="67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9"/>
      <c r="AQ32" s="39"/>
    </row>
    <row r="33" spans="1:4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67"/>
      <c r="AE33" s="67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9"/>
      <c r="AQ33" s="39"/>
    </row>
    <row r="34" spans="1:43" ht="18" customHeight="1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5"/>
      <c r="K34" s="15"/>
      <c r="L34" s="67"/>
      <c r="M34" s="67"/>
      <c r="N34" s="67"/>
      <c r="O34" s="67"/>
      <c r="P34" s="67"/>
      <c r="Q34" s="67"/>
      <c r="R34" s="67"/>
      <c r="S34" s="6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67"/>
      <c r="AE34" s="67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9"/>
      <c r="AQ34" s="39"/>
    </row>
    <row r="35" spans="1:43" ht="18" customHeight="1">
      <c r="A35" s="15"/>
      <c r="B35" s="15"/>
      <c r="C35" s="15"/>
      <c r="D35" s="15"/>
      <c r="E35" s="15"/>
      <c r="F35" s="15"/>
      <c r="G35" s="15" t="s">
        <v>16</v>
      </c>
      <c r="H35" s="15"/>
      <c r="I35" s="15"/>
      <c r="J35" s="15"/>
      <c r="K35" s="15"/>
      <c r="L35" s="342">
        <f>'足場板'!$X$23</f>
        <v>184</v>
      </c>
      <c r="M35" s="342"/>
      <c r="N35" s="18" t="s">
        <v>1</v>
      </c>
      <c r="O35" s="335">
        <f>$Q$10/1000</f>
        <v>1.8</v>
      </c>
      <c r="P35" s="335"/>
      <c r="Q35" s="18" t="s">
        <v>1</v>
      </c>
      <c r="R35" s="289">
        <f>$Q$11/1000</f>
        <v>2.4</v>
      </c>
      <c r="S35" s="289"/>
      <c r="T35" s="15"/>
      <c r="U35" s="19" t="s">
        <v>171</v>
      </c>
      <c r="V35" s="297">
        <f>L35*O35*$R$35</f>
        <v>795</v>
      </c>
      <c r="W35" s="340"/>
      <c r="X35" s="340"/>
      <c r="Y35" s="15" t="s">
        <v>172</v>
      </c>
      <c r="Z35" s="15"/>
      <c r="AA35" s="15"/>
      <c r="AB35" s="15"/>
      <c r="AC35" s="15"/>
      <c r="AD35" s="67"/>
      <c r="AE35" s="67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</row>
    <row r="36" spans="1:43" ht="18" customHeight="1">
      <c r="A36" s="15"/>
      <c r="B36" s="15"/>
      <c r="C36" s="15"/>
      <c r="D36" s="15"/>
      <c r="E36" s="15"/>
      <c r="F36" s="15"/>
      <c r="G36" s="303" t="s">
        <v>173</v>
      </c>
      <c r="H36" s="303"/>
      <c r="I36" s="303"/>
      <c r="J36" s="303"/>
      <c r="K36" s="303"/>
      <c r="L36" s="289">
        <f>'足場板'!$R$19</f>
        <v>27</v>
      </c>
      <c r="M36" s="289"/>
      <c r="N36" s="327" t="s">
        <v>1</v>
      </c>
      <c r="O36" s="335">
        <f>$Q$11/1000</f>
        <v>2.4</v>
      </c>
      <c r="P36" s="335"/>
      <c r="Q36" s="327" t="s">
        <v>1</v>
      </c>
      <c r="R36" s="308">
        <f>$Q$10/1000</f>
        <v>1.8</v>
      </c>
      <c r="S36" s="308"/>
      <c r="T36" s="15"/>
      <c r="U36" s="208" t="s">
        <v>171</v>
      </c>
      <c r="V36" s="297">
        <f>L36*O36*R36/R37</f>
        <v>130</v>
      </c>
      <c r="W36" s="340"/>
      <c r="X36" s="340"/>
      <c r="Y36" s="303" t="s">
        <v>172</v>
      </c>
      <c r="Z36" s="15"/>
      <c r="AA36" s="15"/>
      <c r="AB36" s="15"/>
      <c r="AC36" s="15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9"/>
      <c r="AQ36" s="39"/>
    </row>
    <row r="37" spans="1:43" ht="18" customHeight="1">
      <c r="A37" s="15"/>
      <c r="B37" s="15"/>
      <c r="C37" s="15"/>
      <c r="D37" s="15"/>
      <c r="E37" s="15"/>
      <c r="F37" s="15"/>
      <c r="G37" s="303"/>
      <c r="H37" s="303"/>
      <c r="I37" s="303"/>
      <c r="J37" s="303"/>
      <c r="K37" s="303"/>
      <c r="L37" s="221"/>
      <c r="M37" s="221"/>
      <c r="N37" s="227"/>
      <c r="O37" s="227"/>
      <c r="P37" s="227"/>
      <c r="Q37" s="227"/>
      <c r="R37" s="341">
        <f>おやご!$Q$6/1000</f>
        <v>0.9</v>
      </c>
      <c r="S37" s="341"/>
      <c r="T37" s="15"/>
      <c r="U37" s="208"/>
      <c r="V37" s="297"/>
      <c r="W37" s="340"/>
      <c r="X37" s="340"/>
      <c r="Y37" s="303"/>
      <c r="Z37" s="15"/>
      <c r="AA37" s="15"/>
      <c r="AB37" s="15"/>
      <c r="AC37" s="15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9"/>
      <c r="AQ37" s="39"/>
    </row>
    <row r="38" spans="1:43" ht="18" customHeight="1">
      <c r="A38" s="15"/>
      <c r="B38" s="15"/>
      <c r="C38" s="15"/>
      <c r="D38" s="15"/>
      <c r="E38" s="15"/>
      <c r="F38" s="15"/>
      <c r="G38" s="15" t="s">
        <v>174</v>
      </c>
      <c r="H38" s="15"/>
      <c r="I38" s="15"/>
      <c r="J38" s="15"/>
      <c r="K38" s="15"/>
      <c r="L38" s="342">
        <f>'足場板'!$R$21</f>
        <v>27</v>
      </c>
      <c r="M38" s="342"/>
      <c r="N38" s="18" t="s">
        <v>1</v>
      </c>
      <c r="O38" s="335">
        <f>$Q$10/1000</f>
        <v>1.8</v>
      </c>
      <c r="P38" s="335"/>
      <c r="Q38" s="67"/>
      <c r="R38" s="19"/>
      <c r="S38" s="19"/>
      <c r="T38" s="15"/>
      <c r="U38" s="19" t="s">
        <v>171</v>
      </c>
      <c r="V38" s="297">
        <f>L38*O38</f>
        <v>49</v>
      </c>
      <c r="W38" s="340"/>
      <c r="X38" s="340"/>
      <c r="Y38" s="15" t="s">
        <v>172</v>
      </c>
      <c r="Z38" s="15"/>
      <c r="AA38" s="15"/>
      <c r="AB38" s="15"/>
      <c r="AC38" s="15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9"/>
      <c r="AQ38" s="39"/>
    </row>
    <row r="39" spans="1:43" ht="18" customHeight="1">
      <c r="A39" s="15"/>
      <c r="B39" s="15"/>
      <c r="C39" s="15"/>
      <c r="D39" s="15"/>
      <c r="E39" s="15"/>
      <c r="F39" s="15"/>
      <c r="G39" s="124" t="s">
        <v>24</v>
      </c>
      <c r="H39" s="124"/>
      <c r="I39" s="124"/>
      <c r="J39" s="124"/>
      <c r="K39" s="124"/>
      <c r="L39" s="124"/>
      <c r="M39" s="124"/>
      <c r="N39" s="142"/>
      <c r="O39" s="124"/>
      <c r="P39" s="124"/>
      <c r="Q39" s="142"/>
      <c r="R39" s="142"/>
      <c r="S39" s="124"/>
      <c r="T39" s="124"/>
      <c r="U39" s="117" t="s">
        <v>171</v>
      </c>
      <c r="V39" s="343">
        <f>'足場板'!$W$29</f>
        <v>1080</v>
      </c>
      <c r="W39" s="311"/>
      <c r="X39" s="311"/>
      <c r="Y39" s="137" t="s">
        <v>172</v>
      </c>
      <c r="Z39" s="15"/>
      <c r="AA39" s="15"/>
      <c r="AB39" s="15"/>
      <c r="AC39" s="15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39"/>
      <c r="AQ39" s="39"/>
    </row>
    <row r="40" spans="1:4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 t="s">
        <v>25</v>
      </c>
      <c r="T40" s="15"/>
      <c r="U40" s="120" t="s">
        <v>171</v>
      </c>
      <c r="V40" s="344">
        <f>SUM($V$35:$X$39)</f>
        <v>2054</v>
      </c>
      <c r="W40" s="345"/>
      <c r="X40" s="345"/>
      <c r="Y40" s="37" t="s">
        <v>172</v>
      </c>
      <c r="Z40" s="15"/>
      <c r="AA40" s="15"/>
      <c r="AB40" s="15"/>
      <c r="AC40" s="15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  <c r="AP40" s="39"/>
      <c r="AQ40" s="39"/>
    </row>
    <row r="41" spans="1:43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8"/>
      <c r="V41" s="35"/>
      <c r="W41" s="18"/>
      <c r="X41" s="18"/>
      <c r="Y41" s="37"/>
      <c r="Z41" s="15"/>
      <c r="AA41" s="15"/>
      <c r="AB41" s="15"/>
      <c r="AC41" s="15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9"/>
      <c r="AQ41" s="39"/>
    </row>
    <row r="42" spans="1:43" ht="18" customHeight="1">
      <c r="A42" s="15"/>
      <c r="B42" s="15"/>
      <c r="C42" s="15"/>
      <c r="D42" s="15" t="s">
        <v>26</v>
      </c>
      <c r="E42" s="15"/>
      <c r="F42" s="15"/>
      <c r="G42" s="15"/>
      <c r="H42" s="15"/>
      <c r="I42" s="15"/>
      <c r="J42" s="29"/>
      <c r="K42" s="38"/>
      <c r="L42" s="3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9"/>
      <c r="AQ42" s="39"/>
    </row>
    <row r="43" spans="1:43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7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9"/>
      <c r="AQ43" s="39"/>
    </row>
    <row r="44" spans="1:43" ht="18" customHeight="1">
      <c r="A44" s="15"/>
      <c r="B44" s="15"/>
      <c r="C44" s="15"/>
      <c r="D44" s="15"/>
      <c r="E44" s="15"/>
      <c r="F44" s="18" t="s">
        <v>175</v>
      </c>
      <c r="G44" s="18" t="s">
        <v>171</v>
      </c>
      <c r="H44" s="297">
        <f>$V$40</f>
        <v>2054</v>
      </c>
      <c r="I44" s="297"/>
      <c r="J44" s="227"/>
      <c r="K44" s="15" t="s">
        <v>172</v>
      </c>
      <c r="L44" s="19" t="str">
        <f>IF($H$44&lt;=$O$44,"&lt;","&gt;")</f>
        <v>&lt;</v>
      </c>
      <c r="M44" s="327" t="s">
        <v>176</v>
      </c>
      <c r="N44" s="328"/>
      <c r="O44" s="220">
        <f>$O$7</f>
        <v>2360</v>
      </c>
      <c r="P44" s="329"/>
      <c r="Q44" s="227"/>
      <c r="R44" s="15" t="s">
        <v>172</v>
      </c>
      <c r="S44" s="325">
        <f>IF($H$44&lt;=$O$44,"","NG")</f>
      </c>
      <c r="T44" s="326"/>
      <c r="U44" s="326"/>
      <c r="V44" s="15"/>
      <c r="W44" s="15"/>
      <c r="X44" s="15"/>
      <c r="Y44" s="15"/>
      <c r="Z44" s="15"/>
      <c r="AA44" s="15"/>
      <c r="AB44" s="15"/>
      <c r="AC44" s="15"/>
      <c r="AD44" s="15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9"/>
      <c r="AQ44" s="39"/>
    </row>
    <row r="45" spans="1:4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39"/>
      <c r="AQ45" s="39"/>
    </row>
    <row r="46" spans="1:4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9"/>
      <c r="AQ46" s="39"/>
    </row>
    <row r="47" spans="1:4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39"/>
      <c r="AQ47" s="39"/>
    </row>
    <row r="48" spans="1:4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9"/>
      <c r="AQ48" s="39"/>
    </row>
    <row r="49" spans="1:4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9"/>
      <c r="AQ49" s="39"/>
    </row>
    <row r="50" spans="1:4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9"/>
      <c r="AQ50" s="39"/>
    </row>
    <row r="51" spans="1:4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9"/>
      <c r="AQ51" s="39"/>
    </row>
    <row r="52" spans="1:4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9"/>
      <c r="AQ52" s="39"/>
    </row>
    <row r="53" spans="1:4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9"/>
      <c r="AQ53" s="39"/>
    </row>
    <row r="54" spans="1:43" ht="13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9"/>
      <c r="AQ54" s="39"/>
    </row>
    <row r="55" spans="1:43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9"/>
      <c r="AQ55" s="39"/>
    </row>
    <row r="56" spans="1:43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9"/>
      <c r="AQ56" s="39"/>
    </row>
    <row r="57" spans="1:43" ht="13.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</row>
    <row r="58" spans="1:43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3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3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3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</sheetData>
  <sheetProtection sheet="1" objects="1" scenarios="1"/>
  <mergeCells count="47">
    <mergeCell ref="AB20:AC20"/>
    <mergeCell ref="Q10:S10"/>
    <mergeCell ref="Q11:S11"/>
    <mergeCell ref="L13:O13"/>
    <mergeCell ref="R13:U13"/>
    <mergeCell ref="V39:X39"/>
    <mergeCell ref="V40:X40"/>
    <mergeCell ref="Y22:AA23"/>
    <mergeCell ref="O15:R15"/>
    <mergeCell ref="U36:U37"/>
    <mergeCell ref="V36:X37"/>
    <mergeCell ref="V35:X35"/>
    <mergeCell ref="R35:S35"/>
    <mergeCell ref="Q36:Q37"/>
    <mergeCell ref="R36:S36"/>
    <mergeCell ref="R37:S37"/>
    <mergeCell ref="L35:M35"/>
    <mergeCell ref="O35:P35"/>
    <mergeCell ref="L38:M38"/>
    <mergeCell ref="O38:P38"/>
    <mergeCell ref="AJ8:AK8"/>
    <mergeCell ref="V38:X38"/>
    <mergeCell ref="Y36:Y37"/>
    <mergeCell ref="J4:M4"/>
    <mergeCell ref="P4:Q4"/>
    <mergeCell ref="M5:N5"/>
    <mergeCell ref="O5:Q5"/>
    <mergeCell ref="M6:N6"/>
    <mergeCell ref="O6:Q6"/>
    <mergeCell ref="M7:N7"/>
    <mergeCell ref="AJ5:AK5"/>
    <mergeCell ref="AH6:AI6"/>
    <mergeCell ref="AJ6:AK6"/>
    <mergeCell ref="AH7:AI7"/>
    <mergeCell ref="AJ7:AK7"/>
    <mergeCell ref="G36:K37"/>
    <mergeCell ref="L36:M37"/>
    <mergeCell ref="N36:N37"/>
    <mergeCell ref="O36:P37"/>
    <mergeCell ref="AF5:AF6"/>
    <mergeCell ref="AH5:AI5"/>
    <mergeCell ref="AH8:AI8"/>
    <mergeCell ref="O7:Q7"/>
    <mergeCell ref="S44:U44"/>
    <mergeCell ref="H44:J44"/>
    <mergeCell ref="M44:N44"/>
    <mergeCell ref="O44:Q44"/>
  </mergeCells>
  <dataValidations count="1">
    <dataValidation type="list" allowBlank="1" showInputMessage="1" showErrorMessage="1" sqref="J4:M4">
      <formula1>$AF$7:$AF$8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Normal="75" zoomScaleSheetLayoutView="100" workbookViewId="0" topLeftCell="A1">
      <selection activeCell="B2" sqref="B2"/>
    </sheetView>
  </sheetViews>
  <sheetFormatPr defaultColWidth="8.796875" defaultRowHeight="14.25"/>
  <cols>
    <col min="1" max="14" width="3.09765625" style="2" customWidth="1"/>
    <col min="15" max="16" width="3.19921875" style="2" customWidth="1"/>
    <col min="17" max="31" width="3.09765625" style="2" customWidth="1"/>
    <col min="32" max="32" width="21.59765625" style="2" customWidth="1"/>
    <col min="33" max="16384" width="4.69921875" style="2" customWidth="1"/>
  </cols>
  <sheetData>
    <row r="1" spans="1:37" ht="18" customHeight="1">
      <c r="A1" s="15"/>
      <c r="B1" s="172" t="s">
        <v>230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67"/>
      <c r="AC1" s="67"/>
      <c r="AD1" s="15"/>
      <c r="AE1" s="15"/>
      <c r="AF1" s="38"/>
      <c r="AG1" s="38"/>
      <c r="AH1" s="38"/>
      <c r="AI1" s="38"/>
      <c r="AJ1" s="38"/>
      <c r="AK1" s="38"/>
    </row>
    <row r="2" spans="2:37" ht="18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67"/>
      <c r="AC2" s="67"/>
      <c r="AD2" s="15"/>
      <c r="AE2" s="15"/>
      <c r="AF2" s="38"/>
      <c r="AG2" s="38"/>
      <c r="AH2" s="38"/>
      <c r="AI2" s="38"/>
      <c r="AJ2" s="38"/>
      <c r="AK2" s="38"/>
    </row>
    <row r="3" spans="1:37" ht="18" customHeight="1">
      <c r="A3" s="6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67"/>
      <c r="AD3" s="15"/>
      <c r="AE3" s="15"/>
      <c r="AF3" s="38"/>
      <c r="AG3" s="38"/>
      <c r="AH3" s="38"/>
      <c r="AI3" s="38"/>
      <c r="AJ3" s="38"/>
      <c r="AK3" s="38"/>
    </row>
    <row r="4" spans="1:37" ht="18" customHeight="1">
      <c r="A4" s="15"/>
      <c r="B4" s="15"/>
      <c r="C4" s="15"/>
      <c r="D4" s="15"/>
      <c r="E4" s="15"/>
      <c r="F4" s="15"/>
      <c r="G4" s="15"/>
      <c r="H4" s="15"/>
      <c r="I4" s="208" t="s">
        <v>100</v>
      </c>
      <c r="J4" s="208"/>
      <c r="K4" s="208"/>
      <c r="L4" s="15"/>
      <c r="M4" s="35"/>
      <c r="N4" s="15"/>
      <c r="O4" s="15"/>
      <c r="P4" s="15"/>
      <c r="Q4" s="15"/>
      <c r="R4" s="15"/>
      <c r="S4" s="65"/>
      <c r="T4" s="15"/>
      <c r="U4" s="15"/>
      <c r="V4" s="15"/>
      <c r="W4" s="15"/>
      <c r="X4" s="15"/>
      <c r="Y4" s="15"/>
      <c r="Z4" s="15"/>
      <c r="AA4" s="15"/>
      <c r="AB4" s="15"/>
      <c r="AC4" s="67"/>
      <c r="AD4" s="15"/>
      <c r="AE4" s="15"/>
      <c r="AF4" s="38"/>
      <c r="AG4" s="38"/>
      <c r="AH4" s="38"/>
      <c r="AI4" s="38"/>
      <c r="AJ4" s="38"/>
      <c r="AK4" s="38"/>
    </row>
    <row r="5" spans="1:37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5"/>
      <c r="N5" s="122"/>
      <c r="O5" s="122"/>
      <c r="P5" s="15"/>
      <c r="Q5" s="15"/>
      <c r="R5" s="15"/>
      <c r="S5" s="65"/>
      <c r="T5" s="15"/>
      <c r="U5" s="15"/>
      <c r="V5" s="15"/>
      <c r="W5" s="15"/>
      <c r="X5" s="15"/>
      <c r="Y5" s="15"/>
      <c r="Z5" s="15"/>
      <c r="AA5" s="15"/>
      <c r="AB5" s="15"/>
      <c r="AC5" s="67"/>
      <c r="AD5" s="15"/>
      <c r="AE5" s="15"/>
      <c r="AF5" s="38"/>
      <c r="AG5" s="38"/>
      <c r="AH5" s="38"/>
      <c r="AI5" s="38"/>
      <c r="AJ5" s="38"/>
      <c r="AK5" s="38"/>
    </row>
    <row r="6" spans="1:37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5"/>
      <c r="Q6" s="15"/>
      <c r="R6" s="38"/>
      <c r="S6" s="65"/>
      <c r="T6" s="15"/>
      <c r="U6" s="135"/>
      <c r="V6" s="135"/>
      <c r="W6" s="15"/>
      <c r="X6" s="15"/>
      <c r="Y6" s="15"/>
      <c r="Z6" s="15"/>
      <c r="AA6" s="15"/>
      <c r="AB6" s="15"/>
      <c r="AC6" s="67"/>
      <c r="AD6" s="15"/>
      <c r="AE6" s="15"/>
      <c r="AF6" s="38"/>
      <c r="AG6" s="38"/>
      <c r="AH6" s="38"/>
      <c r="AI6" s="38"/>
      <c r="AJ6" s="38"/>
      <c r="AK6" s="38"/>
    </row>
    <row r="7" spans="1:37" ht="18" customHeight="1">
      <c r="A7" s="15"/>
      <c r="B7" s="15"/>
      <c r="C7" s="15"/>
      <c r="D7" s="15"/>
      <c r="E7" s="15"/>
      <c r="F7" s="15"/>
      <c r="G7" s="15"/>
      <c r="H7" s="15"/>
      <c r="I7" s="19" t="s">
        <v>177</v>
      </c>
      <c r="J7" s="15"/>
      <c r="K7" s="15"/>
      <c r="L7" s="15"/>
      <c r="M7" s="15"/>
      <c r="N7" s="16"/>
      <c r="O7" s="16"/>
      <c r="P7" s="15"/>
      <c r="Q7" s="15"/>
      <c r="R7" s="15"/>
      <c r="S7" s="37" t="s">
        <v>102</v>
      </c>
      <c r="T7" s="15"/>
      <c r="U7" s="15"/>
      <c r="V7" s="15"/>
      <c r="W7" s="135"/>
      <c r="X7" s="15"/>
      <c r="Y7" s="15"/>
      <c r="Z7" s="15"/>
      <c r="AA7" s="15"/>
      <c r="AB7" s="67"/>
      <c r="AC7" s="67"/>
      <c r="AD7" s="15"/>
      <c r="AE7" s="15"/>
      <c r="AF7" s="229" t="s">
        <v>39</v>
      </c>
      <c r="AG7" s="38"/>
      <c r="AH7" s="38"/>
      <c r="AI7" s="38"/>
      <c r="AJ7" s="38"/>
      <c r="AK7" s="38"/>
    </row>
    <row r="8" spans="1:37" ht="18" customHeight="1">
      <c r="A8" s="15"/>
      <c r="B8" s="15"/>
      <c r="C8" s="15"/>
      <c r="D8" s="15"/>
      <c r="E8" s="15"/>
      <c r="F8" s="15"/>
      <c r="G8" s="15"/>
      <c r="H8" s="15"/>
      <c r="I8" s="15"/>
      <c r="J8" s="208" t="s">
        <v>101</v>
      </c>
      <c r="K8" s="208"/>
      <c r="L8" s="208"/>
      <c r="M8" s="358">
        <v>2700</v>
      </c>
      <c r="N8" s="358"/>
      <c r="O8" s="358"/>
      <c r="P8" s="15"/>
      <c r="Q8" s="15"/>
      <c r="R8" s="15"/>
      <c r="S8" s="65"/>
      <c r="T8" s="15" t="s">
        <v>178</v>
      </c>
      <c r="U8" s="15"/>
      <c r="V8" s="361">
        <v>490</v>
      </c>
      <c r="W8" s="361"/>
      <c r="X8" s="19" t="s">
        <v>179</v>
      </c>
      <c r="Y8" s="15" t="s">
        <v>103</v>
      </c>
      <c r="Z8" s="15"/>
      <c r="AA8" s="15"/>
      <c r="AB8" s="67"/>
      <c r="AC8" s="67"/>
      <c r="AD8" s="15"/>
      <c r="AE8" s="15"/>
      <c r="AF8" s="360"/>
      <c r="AG8" s="38"/>
      <c r="AH8" s="38"/>
      <c r="AI8" s="38"/>
      <c r="AJ8" s="38"/>
      <c r="AK8" s="38"/>
    </row>
    <row r="9" spans="1:37" ht="18" customHeight="1">
      <c r="A9" s="15"/>
      <c r="B9" s="15"/>
      <c r="C9" s="15"/>
      <c r="D9" s="15"/>
      <c r="E9" s="15"/>
      <c r="F9" s="15"/>
      <c r="G9" s="15"/>
      <c r="H9" s="15"/>
      <c r="I9" s="15"/>
      <c r="J9" s="216" t="s">
        <v>75</v>
      </c>
      <c r="K9" s="359"/>
      <c r="L9" s="359"/>
      <c r="M9" s="359"/>
      <c r="N9" s="359"/>
      <c r="O9" s="359"/>
      <c r="P9" s="359"/>
      <c r="Q9" s="15"/>
      <c r="R9" s="15"/>
      <c r="S9" s="65"/>
      <c r="T9" s="15" t="s">
        <v>180</v>
      </c>
      <c r="U9" s="15"/>
      <c r="V9" s="361">
        <v>390</v>
      </c>
      <c r="W9" s="361"/>
      <c r="X9" s="19" t="s">
        <v>181</v>
      </c>
      <c r="Y9" s="15" t="s">
        <v>104</v>
      </c>
      <c r="Z9" s="38"/>
      <c r="AA9" s="15"/>
      <c r="AB9" s="67"/>
      <c r="AC9" s="67"/>
      <c r="AD9" s="15"/>
      <c r="AE9" s="15"/>
      <c r="AF9" s="43" t="s">
        <v>82</v>
      </c>
      <c r="AG9" s="38"/>
      <c r="AH9" s="38"/>
      <c r="AI9" s="38"/>
      <c r="AJ9" s="38"/>
      <c r="AK9" s="38"/>
    </row>
    <row r="10" spans="1:37" ht="18" customHeight="1">
      <c r="A10" s="15"/>
      <c r="B10" s="15"/>
      <c r="C10" s="207">
        <v>900</v>
      </c>
      <c r="D10" s="35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5"/>
      <c r="Q10" s="15"/>
      <c r="R10" s="15"/>
      <c r="S10" s="65"/>
      <c r="T10" s="15"/>
      <c r="U10" s="15"/>
      <c r="V10" s="15"/>
      <c r="W10" s="15"/>
      <c r="X10" s="15"/>
      <c r="Y10" s="15"/>
      <c r="Z10" s="15"/>
      <c r="AA10" s="15"/>
      <c r="AB10" s="67"/>
      <c r="AC10" s="67"/>
      <c r="AD10" s="15"/>
      <c r="AE10" s="15"/>
      <c r="AF10" s="153" t="s">
        <v>76</v>
      </c>
      <c r="AG10" s="38"/>
      <c r="AH10" s="38"/>
      <c r="AI10" s="38"/>
      <c r="AJ10" s="38"/>
      <c r="AK10" s="38"/>
    </row>
    <row r="11" spans="1:37" ht="18" customHeight="1">
      <c r="A11" s="15"/>
      <c r="B11" s="15"/>
      <c r="C11" s="357"/>
      <c r="D11" s="3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65"/>
      <c r="T11" s="15"/>
      <c r="U11" s="15"/>
      <c r="V11" s="15"/>
      <c r="W11" s="15"/>
      <c r="X11" s="15"/>
      <c r="Y11" s="15"/>
      <c r="Z11" s="15"/>
      <c r="AA11" s="15"/>
      <c r="AB11" s="67"/>
      <c r="AC11" s="67"/>
      <c r="AD11" s="15"/>
      <c r="AE11" s="15"/>
      <c r="AF11" s="154" t="s">
        <v>77</v>
      </c>
      <c r="AG11" s="38"/>
      <c r="AH11" s="38"/>
      <c r="AI11" s="38"/>
      <c r="AJ11" s="38"/>
      <c r="AK11" s="38"/>
    </row>
    <row r="12" spans="1:37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65"/>
      <c r="T12" s="15"/>
      <c r="U12" s="15"/>
      <c r="V12" s="15"/>
      <c r="W12" s="15"/>
      <c r="X12" s="15"/>
      <c r="Y12" s="15"/>
      <c r="Z12" s="15"/>
      <c r="AA12" s="15"/>
      <c r="AB12" s="67"/>
      <c r="AC12" s="67"/>
      <c r="AD12" s="15"/>
      <c r="AE12" s="15"/>
      <c r="AF12" s="154" t="s">
        <v>78</v>
      </c>
      <c r="AG12" s="38"/>
      <c r="AH12" s="38"/>
      <c r="AI12" s="38"/>
      <c r="AJ12" s="38"/>
      <c r="AK12" s="38"/>
    </row>
    <row r="13" spans="1:37" ht="18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5"/>
      <c r="T13" s="15"/>
      <c r="U13" s="15"/>
      <c r="V13" s="15"/>
      <c r="W13" s="15"/>
      <c r="X13" s="15"/>
      <c r="Y13" s="15"/>
      <c r="Z13" s="15"/>
      <c r="AA13" s="15"/>
      <c r="AB13" s="67"/>
      <c r="AC13" s="67"/>
      <c r="AD13" s="15"/>
      <c r="AE13" s="15"/>
      <c r="AF13" s="154" t="s">
        <v>79</v>
      </c>
      <c r="AG13" s="38"/>
      <c r="AH13" s="38"/>
      <c r="AI13" s="38"/>
      <c r="AJ13" s="38"/>
      <c r="AK13" s="38"/>
    </row>
    <row r="14" spans="1:37" ht="18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65"/>
      <c r="T14" s="15"/>
      <c r="U14" s="15"/>
      <c r="V14" s="15"/>
      <c r="W14" s="15"/>
      <c r="X14" s="15"/>
      <c r="Y14" s="15"/>
      <c r="Z14" s="15"/>
      <c r="AA14" s="15"/>
      <c r="AB14" s="67"/>
      <c r="AC14" s="67"/>
      <c r="AD14" s="15"/>
      <c r="AE14" s="15"/>
      <c r="AF14" s="154" t="s">
        <v>80</v>
      </c>
      <c r="AG14" s="38"/>
      <c r="AH14" s="38"/>
      <c r="AI14" s="38"/>
      <c r="AJ14" s="38"/>
      <c r="AK14" s="38"/>
    </row>
    <row r="15" spans="1:37" ht="18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5"/>
      <c r="T15" s="15"/>
      <c r="U15" s="15"/>
      <c r="V15" s="15"/>
      <c r="W15" s="15"/>
      <c r="X15" s="15"/>
      <c r="Y15" s="15"/>
      <c r="Z15" s="15"/>
      <c r="AA15" s="15"/>
      <c r="AB15" s="67"/>
      <c r="AC15" s="67"/>
      <c r="AD15" s="15"/>
      <c r="AE15" s="15"/>
      <c r="AF15" s="154" t="s">
        <v>81</v>
      </c>
      <c r="AG15" s="38"/>
      <c r="AH15" s="38"/>
      <c r="AI15" s="38"/>
      <c r="AJ15" s="38"/>
      <c r="AK15" s="38"/>
    </row>
    <row r="16" spans="1:37" ht="18" customHeight="1">
      <c r="A16" s="38"/>
      <c r="B16" s="38" t="s">
        <v>105</v>
      </c>
      <c r="C16" s="15"/>
      <c r="D16" s="18"/>
      <c r="E16" s="18"/>
      <c r="F16" s="15"/>
      <c r="G16" s="15"/>
      <c r="H16" s="15"/>
      <c r="I16" s="15"/>
      <c r="J16" s="15"/>
      <c r="K16" s="15"/>
      <c r="L16" s="15"/>
      <c r="M16" s="118"/>
      <c r="N16" s="118"/>
      <c r="O16" s="15"/>
      <c r="P16" s="15"/>
      <c r="Q16" s="15"/>
      <c r="R16" s="15"/>
      <c r="S16" s="15"/>
      <c r="T16" s="15"/>
      <c r="U16" s="15"/>
      <c r="V16" s="15"/>
      <c r="W16" s="15"/>
      <c r="X16" s="118"/>
      <c r="Y16" s="15"/>
      <c r="Z16" s="36"/>
      <c r="AA16" s="38"/>
      <c r="AB16" s="38"/>
      <c r="AC16" s="38"/>
      <c r="AD16" s="15"/>
      <c r="AE16" s="15"/>
      <c r="AF16" s="155" t="s">
        <v>182</v>
      </c>
      <c r="AG16" s="38"/>
      <c r="AH16" s="38"/>
      <c r="AI16" s="38"/>
      <c r="AJ16" s="38"/>
      <c r="AK16" s="38"/>
    </row>
    <row r="17" spans="1:37" ht="18" customHeight="1">
      <c r="A17" s="6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67"/>
      <c r="AC17" s="67"/>
      <c r="AD17" s="15"/>
      <c r="AE17" s="15"/>
      <c r="AF17" s="38"/>
      <c r="AG17" s="38"/>
      <c r="AH17" s="38"/>
      <c r="AI17" s="38"/>
      <c r="AJ17" s="38"/>
      <c r="AK17" s="38"/>
    </row>
    <row r="18" spans="1:37" ht="18" customHeight="1">
      <c r="A18" s="15"/>
      <c r="B18" s="15"/>
      <c r="C18" s="15" t="s">
        <v>132</v>
      </c>
      <c r="D18" s="15"/>
      <c r="E18" s="15"/>
      <c r="F18" s="15"/>
      <c r="G18" s="15"/>
      <c r="H18" s="15"/>
      <c r="I18" s="15"/>
      <c r="J18" s="133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38"/>
      <c r="AC18" s="38"/>
      <c r="AD18" s="15"/>
      <c r="AE18" s="15"/>
      <c r="AF18" s="36"/>
      <c r="AG18" s="38"/>
      <c r="AH18" s="38"/>
      <c r="AI18" s="38"/>
      <c r="AJ18" s="38"/>
      <c r="AK18" s="38"/>
    </row>
    <row r="19" spans="1:37" ht="18" customHeight="1">
      <c r="A19" s="15"/>
      <c r="B19" s="15"/>
      <c r="C19" s="15"/>
      <c r="D19" s="208" t="s">
        <v>133</v>
      </c>
      <c r="E19" s="208" t="s">
        <v>134</v>
      </c>
      <c r="F19" s="179" t="s">
        <v>183</v>
      </c>
      <c r="G19" s="179"/>
      <c r="H19" s="208" t="s">
        <v>134</v>
      </c>
      <c r="I19" s="322">
        <f>$V$8</f>
        <v>490</v>
      </c>
      <c r="J19" s="308"/>
      <c r="K19" s="117" t="s">
        <v>150</v>
      </c>
      <c r="L19" s="362">
        <f>$M$8/1000</f>
        <v>2.7</v>
      </c>
      <c r="M19" s="362"/>
      <c r="N19" s="208" t="s">
        <v>134</v>
      </c>
      <c r="O19" s="363">
        <f>$I$19*$L$19/4</f>
        <v>331</v>
      </c>
      <c r="P19" s="363"/>
      <c r="Q19" s="196" t="s">
        <v>184</v>
      </c>
      <c r="R19" s="196"/>
      <c r="S19" s="15"/>
      <c r="T19" s="15"/>
      <c r="U19" s="15"/>
      <c r="V19" s="15"/>
      <c r="W19" s="15"/>
      <c r="X19" s="15"/>
      <c r="Y19" s="15"/>
      <c r="Z19" s="15"/>
      <c r="AA19" s="15"/>
      <c r="AB19" s="38"/>
      <c r="AC19" s="36"/>
      <c r="AD19" s="15"/>
      <c r="AE19" s="15"/>
      <c r="AF19" s="141"/>
      <c r="AG19" s="36"/>
      <c r="AH19" s="36"/>
      <c r="AI19" s="36"/>
      <c r="AJ19" s="36"/>
      <c r="AK19" s="36"/>
    </row>
    <row r="20" spans="1:37" ht="18" customHeight="1">
      <c r="A20" s="15"/>
      <c r="B20" s="15"/>
      <c r="C20" s="15"/>
      <c r="D20" s="208"/>
      <c r="E20" s="208"/>
      <c r="F20" s="208">
        <v>4</v>
      </c>
      <c r="G20" s="208"/>
      <c r="H20" s="208"/>
      <c r="I20" s="15"/>
      <c r="J20" s="15"/>
      <c r="K20" s="19">
        <v>4</v>
      </c>
      <c r="L20" s="15"/>
      <c r="M20" s="15"/>
      <c r="N20" s="208"/>
      <c r="O20" s="363"/>
      <c r="P20" s="363"/>
      <c r="Q20" s="196"/>
      <c r="R20" s="196"/>
      <c r="S20" s="15"/>
      <c r="T20" s="15"/>
      <c r="U20" s="15"/>
      <c r="V20" s="15"/>
      <c r="W20" s="15"/>
      <c r="X20" s="15"/>
      <c r="Y20" s="15"/>
      <c r="Z20" s="15"/>
      <c r="AA20" s="15"/>
      <c r="AB20" s="38"/>
      <c r="AC20" s="36"/>
      <c r="AD20" s="15"/>
      <c r="AE20" s="15"/>
      <c r="AF20" s="38"/>
      <c r="AG20" s="36"/>
      <c r="AH20" s="156"/>
      <c r="AI20" s="36"/>
      <c r="AJ20" s="36"/>
      <c r="AK20" s="36"/>
    </row>
    <row r="21" spans="1:37" ht="18" customHeight="1">
      <c r="A21" s="15"/>
      <c r="B21" s="6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9"/>
      <c r="AB21" s="67"/>
      <c r="AC21" s="38"/>
      <c r="AD21" s="15"/>
      <c r="AE21" s="15"/>
      <c r="AF21" s="38"/>
      <c r="AG21" s="38"/>
      <c r="AH21" s="38"/>
      <c r="AI21" s="38"/>
      <c r="AJ21" s="38"/>
      <c r="AK21" s="38"/>
    </row>
    <row r="22" spans="1:37" ht="18" customHeight="1">
      <c r="A22" s="15"/>
      <c r="B22" s="38"/>
      <c r="C22" s="15" t="s">
        <v>108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"/>
      <c r="Q22" s="19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38"/>
      <c r="AC22" s="38"/>
      <c r="AD22" s="15"/>
      <c r="AE22" s="15"/>
      <c r="AF22" s="38"/>
      <c r="AG22" s="38"/>
      <c r="AH22" s="38"/>
      <c r="AI22" s="38"/>
      <c r="AJ22" s="38"/>
      <c r="AK22" s="38"/>
    </row>
    <row r="23" spans="1:37" ht="18" customHeight="1">
      <c r="A23" s="38"/>
      <c r="B23" s="38"/>
      <c r="C23" s="15"/>
      <c r="D23" s="208" t="s">
        <v>139</v>
      </c>
      <c r="E23" s="208" t="s">
        <v>134</v>
      </c>
      <c r="F23" s="222" t="s">
        <v>133</v>
      </c>
      <c r="G23" s="222"/>
      <c r="H23" s="208" t="s">
        <v>134</v>
      </c>
      <c r="I23" s="322">
        <f>$O$19*1000</f>
        <v>331000</v>
      </c>
      <c r="J23" s="322"/>
      <c r="K23" s="322"/>
      <c r="L23" s="208" t="s">
        <v>134</v>
      </c>
      <c r="M23" s="288">
        <f>$I$23/$I$24</f>
        <v>86</v>
      </c>
      <c r="N23" s="288"/>
      <c r="O23" s="190" t="s">
        <v>185</v>
      </c>
      <c r="P23" s="190"/>
      <c r="Q23" s="208" t="str">
        <f>IF($M$23&lt;=$T$23,"＜","＞")</f>
        <v>＜</v>
      </c>
      <c r="R23" s="191" t="s">
        <v>141</v>
      </c>
      <c r="S23" s="191"/>
      <c r="T23" s="289">
        <f>VLOOKUP($J$9,'足場板'!$AG$13:$AN$19,6,FALSE)</f>
        <v>235</v>
      </c>
      <c r="U23" s="289"/>
      <c r="V23" s="196" t="s">
        <v>123</v>
      </c>
      <c r="W23" s="196"/>
      <c r="X23" s="206">
        <f>IF($M$23&lt;=$T$23,"","NG")</f>
      </c>
      <c r="Y23" s="206"/>
      <c r="Z23" s="206"/>
      <c r="AA23" s="206"/>
      <c r="AB23" s="38"/>
      <c r="AC23" s="38"/>
      <c r="AD23" s="38"/>
      <c r="AE23" s="15"/>
      <c r="AF23" s="38"/>
      <c r="AG23" s="38"/>
      <c r="AH23" s="38"/>
      <c r="AI23" s="38"/>
      <c r="AJ23" s="38"/>
      <c r="AK23" s="38"/>
    </row>
    <row r="24" spans="1:37" ht="18" customHeight="1">
      <c r="A24" s="38"/>
      <c r="B24" s="38"/>
      <c r="C24" s="15"/>
      <c r="D24" s="208"/>
      <c r="E24" s="208"/>
      <c r="F24" s="208" t="s">
        <v>186</v>
      </c>
      <c r="G24" s="208"/>
      <c r="H24" s="208"/>
      <c r="I24" s="198">
        <f>VLOOKUP($J$9,'足場板'!$AG$13:$AN$19,4,FALSE)</f>
        <v>3830</v>
      </c>
      <c r="J24" s="198"/>
      <c r="K24" s="198"/>
      <c r="L24" s="208"/>
      <c r="M24" s="288"/>
      <c r="N24" s="288"/>
      <c r="O24" s="190"/>
      <c r="P24" s="190"/>
      <c r="Q24" s="208"/>
      <c r="R24" s="191"/>
      <c r="S24" s="191"/>
      <c r="T24" s="289"/>
      <c r="U24" s="289"/>
      <c r="V24" s="196"/>
      <c r="W24" s="196"/>
      <c r="X24" s="206"/>
      <c r="Y24" s="206"/>
      <c r="Z24" s="206"/>
      <c r="AA24" s="206"/>
      <c r="AB24" s="38"/>
      <c r="AC24" s="38"/>
      <c r="AD24" s="38"/>
      <c r="AE24" s="15"/>
      <c r="AF24" s="38"/>
      <c r="AG24" s="38"/>
      <c r="AH24" s="38"/>
      <c r="AI24" s="38"/>
      <c r="AJ24" s="38"/>
      <c r="AK24" s="38"/>
    </row>
    <row r="25" spans="1:37" ht="18" customHeight="1">
      <c r="A25" s="15"/>
      <c r="B25" s="6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67"/>
      <c r="AC25" s="38"/>
      <c r="AD25" s="15"/>
      <c r="AE25" s="15"/>
      <c r="AF25" s="38"/>
      <c r="AG25" s="38"/>
      <c r="AH25" s="38"/>
      <c r="AI25" s="38"/>
      <c r="AJ25" s="38"/>
      <c r="AK25" s="38"/>
    </row>
    <row r="26" spans="1:37" ht="18" customHeight="1">
      <c r="A26" s="38"/>
      <c r="B26" s="38"/>
      <c r="C26" s="15" t="s">
        <v>14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6"/>
      <c r="AA26" s="38"/>
      <c r="AB26" s="38"/>
      <c r="AC26" s="38"/>
      <c r="AD26" s="38"/>
      <c r="AE26" s="15"/>
      <c r="AF26" s="38"/>
      <c r="AG26" s="38"/>
      <c r="AH26" s="38"/>
      <c r="AI26" s="38"/>
      <c r="AJ26" s="38"/>
      <c r="AK26" s="38"/>
    </row>
    <row r="27" spans="1:37" ht="18" customHeight="1">
      <c r="A27" s="38"/>
      <c r="B27" s="38"/>
      <c r="C27" s="15"/>
      <c r="D27" s="208" t="s">
        <v>187</v>
      </c>
      <c r="E27" s="208" t="s">
        <v>134</v>
      </c>
      <c r="F27" s="179" t="s">
        <v>188</v>
      </c>
      <c r="G27" s="307"/>
      <c r="H27" s="307"/>
      <c r="I27" s="307"/>
      <c r="J27" s="208" t="s">
        <v>134</v>
      </c>
      <c r="K27" s="124"/>
      <c r="L27" s="322">
        <f>$V$8</f>
        <v>490</v>
      </c>
      <c r="M27" s="308"/>
      <c r="N27" s="117" t="s">
        <v>150</v>
      </c>
      <c r="O27" s="310">
        <f>$M$8</f>
        <v>2700</v>
      </c>
      <c r="P27" s="310"/>
      <c r="Q27" s="311"/>
      <c r="R27" s="157">
        <v>3</v>
      </c>
      <c r="S27" s="124"/>
      <c r="T27" s="208" t="s">
        <v>134</v>
      </c>
      <c r="U27" s="352">
        <f>$L$27*$O$27^3/$K$28/$M$28/$Q$28</f>
        <v>11</v>
      </c>
      <c r="V27" s="352"/>
      <c r="W27" s="196" t="s">
        <v>151</v>
      </c>
      <c r="X27" s="353"/>
      <c r="Y27" s="208" t="str">
        <f>IF($U$27&lt;=$Z$27,"＜","＞")</f>
        <v>＜</v>
      </c>
      <c r="Z27" s="354">
        <v>100</v>
      </c>
      <c r="AA27" s="354"/>
      <c r="AB27" s="196" t="s">
        <v>189</v>
      </c>
      <c r="AC27" s="197"/>
      <c r="AD27" s="197"/>
      <c r="AE27" s="38"/>
      <c r="AF27" s="15"/>
      <c r="AG27" s="38"/>
      <c r="AH27" s="38"/>
      <c r="AI27" s="38"/>
      <c r="AJ27" s="38"/>
      <c r="AK27" s="38"/>
    </row>
    <row r="28" spans="1:37" ht="18" customHeight="1">
      <c r="A28" s="38"/>
      <c r="B28" s="38"/>
      <c r="C28" s="15"/>
      <c r="D28" s="208"/>
      <c r="E28" s="208"/>
      <c r="F28" s="177" t="s">
        <v>190</v>
      </c>
      <c r="G28" s="356"/>
      <c r="H28" s="356"/>
      <c r="I28" s="356"/>
      <c r="J28" s="208"/>
      <c r="K28" s="121">
        <v>48</v>
      </c>
      <c r="L28" s="120" t="s">
        <v>191</v>
      </c>
      <c r="M28" s="351">
        <f>VLOOKUP('足場板'!$J$19,'足場板'!$AG$13:$AN$19,5,FALSE)</f>
        <v>200000</v>
      </c>
      <c r="N28" s="351"/>
      <c r="O28" s="351"/>
      <c r="P28" s="131" t="s">
        <v>1</v>
      </c>
      <c r="Q28" s="351">
        <f>VLOOKUP('足場板'!$J$19,'足場板'!$AG$13:$AN$19,3,FALSE)</f>
        <v>93200</v>
      </c>
      <c r="R28" s="351"/>
      <c r="S28" s="351"/>
      <c r="T28" s="208"/>
      <c r="U28" s="352"/>
      <c r="V28" s="352"/>
      <c r="W28" s="353"/>
      <c r="X28" s="353"/>
      <c r="Y28" s="208"/>
      <c r="Z28" s="354"/>
      <c r="AA28" s="354"/>
      <c r="AB28" s="197"/>
      <c r="AC28" s="197"/>
      <c r="AD28" s="197"/>
      <c r="AE28" s="38"/>
      <c r="AF28" s="15"/>
      <c r="AG28" s="38"/>
      <c r="AH28" s="38"/>
      <c r="AI28" s="38"/>
      <c r="AJ28" s="38"/>
      <c r="AK28" s="38"/>
    </row>
    <row r="29" spans="1:37" ht="18" customHeight="1">
      <c r="A29" s="38"/>
      <c r="B29" s="15"/>
      <c r="C29" s="18"/>
      <c r="D29" s="15"/>
      <c r="E29" s="38"/>
      <c r="F29" s="15"/>
      <c r="G29" s="15"/>
      <c r="H29" s="15"/>
      <c r="I29" s="38"/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06">
        <f>IF($U$27&lt;=$Z$27,"","NG")</f>
      </c>
      <c r="X29" s="206"/>
      <c r="Y29" s="206"/>
      <c r="Z29" s="206"/>
      <c r="AA29" s="38"/>
      <c r="AB29" s="38"/>
      <c r="AC29" s="38"/>
      <c r="AD29" s="38"/>
      <c r="AE29" s="15"/>
      <c r="AF29" s="38"/>
      <c r="AG29" s="38"/>
      <c r="AH29" s="38"/>
      <c r="AI29" s="38"/>
      <c r="AJ29" s="38"/>
      <c r="AK29" s="38"/>
    </row>
    <row r="30" spans="1:37" ht="18" customHeight="1">
      <c r="A30" s="15"/>
      <c r="B30" s="6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06"/>
      <c r="X30" s="206"/>
      <c r="Y30" s="206"/>
      <c r="Z30" s="206"/>
      <c r="AA30" s="67"/>
      <c r="AB30" s="67"/>
      <c r="AC30" s="38"/>
      <c r="AD30" s="15"/>
      <c r="AE30" s="15"/>
      <c r="AF30" s="38"/>
      <c r="AG30" s="38"/>
      <c r="AH30" s="38"/>
      <c r="AI30" s="38"/>
      <c r="AJ30" s="38"/>
      <c r="AK30" s="38"/>
    </row>
    <row r="31" spans="1:37" ht="18" customHeight="1">
      <c r="A31" s="38"/>
      <c r="B31" s="38"/>
      <c r="C31" s="15"/>
      <c r="D31" s="18"/>
      <c r="E31" s="15"/>
      <c r="F31" s="38"/>
      <c r="G31" s="15"/>
      <c r="H31" s="15"/>
      <c r="I31" s="15"/>
      <c r="J31" s="38"/>
      <c r="K31" s="1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6"/>
      <c r="AA31" s="38"/>
      <c r="AB31" s="38"/>
      <c r="AC31" s="38"/>
      <c r="AD31" s="15"/>
      <c r="AE31" s="15"/>
      <c r="AF31" s="38"/>
      <c r="AG31" s="38"/>
      <c r="AH31" s="38"/>
      <c r="AI31" s="38"/>
      <c r="AJ31" s="38"/>
      <c r="AK31" s="38"/>
    </row>
    <row r="32" spans="1:37" ht="18" customHeight="1">
      <c r="A32" s="15"/>
      <c r="B32" s="15"/>
      <c r="C32" s="6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67"/>
      <c r="AC32" s="67"/>
      <c r="AD32" s="15"/>
      <c r="AE32" s="15"/>
      <c r="AF32" s="38"/>
      <c r="AG32" s="38"/>
      <c r="AH32" s="38"/>
      <c r="AI32" s="38"/>
      <c r="AJ32" s="38"/>
      <c r="AK32" s="38"/>
    </row>
    <row r="33" spans="1:37" ht="18" customHeight="1">
      <c r="A33" s="65"/>
      <c r="B33" s="38" t="s">
        <v>106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67"/>
      <c r="AC33" s="67"/>
      <c r="AD33" s="15"/>
      <c r="AE33" s="15"/>
      <c r="AF33" s="38"/>
      <c r="AG33" s="38"/>
      <c r="AH33" s="38"/>
      <c r="AI33" s="38"/>
      <c r="AJ33" s="38"/>
      <c r="AK33" s="38"/>
    </row>
    <row r="34" spans="1:37" ht="18" customHeight="1">
      <c r="A34" s="65"/>
      <c r="B34" s="15"/>
      <c r="C34" s="15"/>
      <c r="D34" s="15"/>
      <c r="E34" s="15"/>
      <c r="F34" s="15"/>
      <c r="G34" s="15"/>
      <c r="H34" s="15"/>
      <c r="I34" s="36"/>
      <c r="J34" s="36"/>
      <c r="K34" s="36"/>
      <c r="L34" s="36"/>
      <c r="M34" s="36"/>
      <c r="N34" s="15"/>
      <c r="O34" s="2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67"/>
      <c r="AC34" s="67"/>
      <c r="AD34" s="15"/>
      <c r="AE34" s="15"/>
      <c r="AF34" s="38"/>
      <c r="AG34" s="38"/>
      <c r="AH34" s="38"/>
      <c r="AI34" s="38"/>
      <c r="AJ34" s="38"/>
      <c r="AK34" s="38"/>
    </row>
    <row r="35" spans="1:37" ht="18" customHeight="1">
      <c r="A35" s="15"/>
      <c r="B35" s="15"/>
      <c r="C35" s="15" t="s">
        <v>132</v>
      </c>
      <c r="D35" s="15"/>
      <c r="E35" s="15"/>
      <c r="F35" s="15"/>
      <c r="G35" s="15"/>
      <c r="H35" s="15"/>
      <c r="I35" s="15"/>
      <c r="J35" s="13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38"/>
      <c r="AC35" s="38"/>
      <c r="AD35" s="15"/>
      <c r="AE35" s="15"/>
      <c r="AF35" s="36"/>
      <c r="AG35" s="38"/>
      <c r="AH35" s="38"/>
      <c r="AI35" s="38"/>
      <c r="AJ35" s="38"/>
      <c r="AK35" s="38"/>
    </row>
    <row r="36" spans="1:37" ht="18" customHeight="1">
      <c r="A36" s="65"/>
      <c r="B36" s="15"/>
      <c r="C36" s="15"/>
      <c r="D36" s="19" t="s">
        <v>133</v>
      </c>
      <c r="E36" s="19" t="s">
        <v>134</v>
      </c>
      <c r="F36" s="208" t="s">
        <v>192</v>
      </c>
      <c r="G36" s="208"/>
      <c r="H36" s="19" t="s">
        <v>134</v>
      </c>
      <c r="I36" s="352">
        <f>$V$9</f>
        <v>390</v>
      </c>
      <c r="J36" s="352"/>
      <c r="K36" s="19" t="s">
        <v>150</v>
      </c>
      <c r="L36" s="211">
        <f>C10/1000</f>
        <v>0.9</v>
      </c>
      <c r="M36" s="211"/>
      <c r="N36" s="19" t="s">
        <v>134</v>
      </c>
      <c r="O36" s="355">
        <f>I36*L36</f>
        <v>351</v>
      </c>
      <c r="P36" s="355"/>
      <c r="Q36" s="15" t="s">
        <v>193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67"/>
      <c r="AC36" s="67"/>
      <c r="AD36" s="15"/>
      <c r="AE36" s="15"/>
      <c r="AF36" s="38"/>
      <c r="AG36" s="38"/>
      <c r="AH36" s="38"/>
      <c r="AI36" s="38"/>
      <c r="AJ36" s="38"/>
      <c r="AK36" s="38"/>
    </row>
    <row r="37" spans="1:37" ht="18" customHeight="1">
      <c r="A37" s="15"/>
      <c r="B37" s="15"/>
      <c r="C37" s="6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67"/>
      <c r="AC37" s="67"/>
      <c r="AD37" s="15"/>
      <c r="AE37" s="15"/>
      <c r="AF37" s="38"/>
      <c r="AG37" s="38"/>
      <c r="AH37" s="38"/>
      <c r="AI37" s="38"/>
      <c r="AJ37" s="38"/>
      <c r="AK37" s="38"/>
    </row>
    <row r="38" spans="1:37" ht="18" customHeight="1">
      <c r="A38" s="15"/>
      <c r="B38" s="15"/>
      <c r="C38" s="15" t="s">
        <v>108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9"/>
      <c r="Q38" s="19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8"/>
      <c r="AC38" s="38"/>
      <c r="AD38" s="15"/>
      <c r="AE38" s="38"/>
      <c r="AF38" s="38"/>
      <c r="AG38" s="38"/>
      <c r="AH38" s="38"/>
      <c r="AI38" s="38"/>
      <c r="AJ38" s="38"/>
      <c r="AK38" s="38"/>
    </row>
    <row r="39" spans="1:37" ht="18" customHeight="1">
      <c r="A39" s="38"/>
      <c r="B39" s="38"/>
      <c r="C39" s="15"/>
      <c r="D39" s="208" t="s">
        <v>139</v>
      </c>
      <c r="E39" s="208" t="s">
        <v>134</v>
      </c>
      <c r="F39" s="222" t="s">
        <v>133</v>
      </c>
      <c r="G39" s="222"/>
      <c r="H39" s="208" t="s">
        <v>109</v>
      </c>
      <c r="I39" s="322">
        <f>$O$36*1000</f>
        <v>351000</v>
      </c>
      <c r="J39" s="322"/>
      <c r="K39" s="322"/>
      <c r="L39" s="208" t="s">
        <v>134</v>
      </c>
      <c r="M39" s="288">
        <f>$I$39/$I$40</f>
        <v>92</v>
      </c>
      <c r="N39" s="288"/>
      <c r="O39" s="190" t="s">
        <v>185</v>
      </c>
      <c r="P39" s="190"/>
      <c r="Q39" s="208" t="str">
        <f>IF($M$39&lt;=$T$39,"＜","＞")</f>
        <v>＜</v>
      </c>
      <c r="R39" s="191" t="s">
        <v>141</v>
      </c>
      <c r="S39" s="191"/>
      <c r="T39" s="289">
        <f>VLOOKUP($J$9,'足場板'!$AG$13:$AN$19,6,FALSE)</f>
        <v>235</v>
      </c>
      <c r="U39" s="289"/>
      <c r="V39" s="208" t="s">
        <v>142</v>
      </c>
      <c r="W39" s="208"/>
      <c r="X39" s="206">
        <f>IF($M$39&lt;=$T$39,"","NG")</f>
      </c>
      <c r="Y39" s="206"/>
      <c r="Z39" s="206"/>
      <c r="AA39" s="206"/>
      <c r="AB39" s="38"/>
      <c r="AC39" s="38"/>
      <c r="AD39" s="15"/>
      <c r="AE39" s="38"/>
      <c r="AF39" s="38"/>
      <c r="AG39" s="38"/>
      <c r="AH39" s="38"/>
      <c r="AI39" s="38"/>
      <c r="AJ39" s="38"/>
      <c r="AK39" s="38"/>
    </row>
    <row r="40" spans="1:37" ht="18" customHeight="1">
      <c r="A40" s="38"/>
      <c r="B40" s="38"/>
      <c r="C40" s="15"/>
      <c r="D40" s="208"/>
      <c r="E40" s="208"/>
      <c r="F40" s="208" t="s">
        <v>186</v>
      </c>
      <c r="G40" s="208"/>
      <c r="H40" s="208"/>
      <c r="I40" s="198">
        <f>VLOOKUP($J$9,'足場板'!$AG$13:$AN$19,4,FALSE)</f>
        <v>3830</v>
      </c>
      <c r="J40" s="198"/>
      <c r="K40" s="198"/>
      <c r="L40" s="208"/>
      <c r="M40" s="288"/>
      <c r="N40" s="288"/>
      <c r="O40" s="190"/>
      <c r="P40" s="190"/>
      <c r="Q40" s="208"/>
      <c r="R40" s="191"/>
      <c r="S40" s="191"/>
      <c r="T40" s="289"/>
      <c r="U40" s="289"/>
      <c r="V40" s="208"/>
      <c r="W40" s="208"/>
      <c r="X40" s="206"/>
      <c r="Y40" s="206"/>
      <c r="Z40" s="206"/>
      <c r="AA40" s="206"/>
      <c r="AB40" s="38"/>
      <c r="AC40" s="38"/>
      <c r="AD40" s="15"/>
      <c r="AE40" s="38"/>
      <c r="AF40" s="38"/>
      <c r="AG40" s="38"/>
      <c r="AH40" s="38"/>
      <c r="AI40" s="38"/>
      <c r="AJ40" s="38"/>
      <c r="AK40" s="38"/>
    </row>
    <row r="41" spans="1:37" ht="18" customHeight="1">
      <c r="A41" s="38"/>
      <c r="B41" s="38"/>
      <c r="C41" s="15"/>
      <c r="D41" s="19"/>
      <c r="E41" s="19"/>
      <c r="F41" s="19"/>
      <c r="G41" s="19"/>
      <c r="H41" s="19"/>
      <c r="I41" s="16"/>
      <c r="J41" s="16"/>
      <c r="K41" s="16"/>
      <c r="L41" s="19"/>
      <c r="M41" s="26"/>
      <c r="N41" s="26"/>
      <c r="O41" s="19"/>
      <c r="P41" s="19"/>
      <c r="Q41" s="19"/>
      <c r="R41" s="19"/>
      <c r="S41" s="19"/>
      <c r="T41" s="27"/>
      <c r="U41" s="27"/>
      <c r="V41" s="19"/>
      <c r="W41" s="19"/>
      <c r="X41" s="15"/>
      <c r="Y41" s="15"/>
      <c r="Z41" s="15"/>
      <c r="AA41" s="38"/>
      <c r="AB41" s="38"/>
      <c r="AC41" s="38"/>
      <c r="AD41" s="15"/>
      <c r="AE41" s="15"/>
      <c r="AF41" s="38"/>
      <c r="AG41" s="38"/>
      <c r="AH41" s="38"/>
      <c r="AI41" s="38"/>
      <c r="AJ41" s="38"/>
      <c r="AK41" s="38"/>
    </row>
    <row r="42" spans="1:37" ht="18" customHeight="1">
      <c r="A42" s="38"/>
      <c r="B42" s="38"/>
      <c r="C42" s="15"/>
      <c r="D42" s="19"/>
      <c r="E42" s="19"/>
      <c r="F42" s="19"/>
      <c r="G42" s="19"/>
      <c r="H42" s="19"/>
      <c r="I42" s="16"/>
      <c r="J42" s="16"/>
      <c r="K42" s="16"/>
      <c r="L42" s="19"/>
      <c r="M42" s="26"/>
      <c r="N42" s="26"/>
      <c r="O42" s="19"/>
      <c r="P42" s="19"/>
      <c r="Q42" s="19"/>
      <c r="R42" s="19"/>
      <c r="S42" s="19"/>
      <c r="T42" s="27"/>
      <c r="U42" s="27"/>
      <c r="V42" s="19"/>
      <c r="W42" s="19"/>
      <c r="X42" s="15"/>
      <c r="Y42" s="15"/>
      <c r="Z42" s="15"/>
      <c r="AA42" s="38"/>
      <c r="AB42" s="38"/>
      <c r="AC42" s="38"/>
      <c r="AD42" s="15"/>
      <c r="AE42" s="15"/>
      <c r="AF42" s="38"/>
      <c r="AG42" s="38"/>
      <c r="AH42" s="38"/>
      <c r="AI42" s="38"/>
      <c r="AJ42" s="38"/>
      <c r="AK42" s="38"/>
    </row>
    <row r="43" spans="1:37" ht="18" customHeight="1">
      <c r="A43" s="38"/>
      <c r="B43" s="38"/>
      <c r="C43" s="15"/>
      <c r="D43" s="19"/>
      <c r="E43" s="19"/>
      <c r="F43" s="19"/>
      <c r="G43" s="19"/>
      <c r="H43" s="19"/>
      <c r="I43" s="16"/>
      <c r="J43" s="16"/>
      <c r="K43" s="16"/>
      <c r="L43" s="19"/>
      <c r="M43" s="26"/>
      <c r="N43" s="26"/>
      <c r="O43" s="19"/>
      <c r="P43" s="19"/>
      <c r="Q43" s="19"/>
      <c r="R43" s="19"/>
      <c r="S43" s="19"/>
      <c r="T43" s="27"/>
      <c r="U43" s="27"/>
      <c r="V43" s="19"/>
      <c r="W43" s="19"/>
      <c r="X43" s="15"/>
      <c r="Y43" s="15"/>
      <c r="Z43" s="15"/>
      <c r="AA43" s="38"/>
      <c r="AB43" s="38"/>
      <c r="AC43" s="38"/>
      <c r="AD43" s="15"/>
      <c r="AE43" s="15"/>
      <c r="AF43" s="38"/>
      <c r="AG43" s="38"/>
      <c r="AH43" s="38"/>
      <c r="AI43" s="38"/>
      <c r="AJ43" s="38"/>
      <c r="AK43" s="38"/>
    </row>
    <row r="44" spans="1:37" ht="18" customHeight="1">
      <c r="A44" s="38"/>
      <c r="B44" s="38"/>
      <c r="C44" s="15"/>
      <c r="D44" s="19"/>
      <c r="E44" s="19"/>
      <c r="F44" s="19"/>
      <c r="G44" s="19"/>
      <c r="H44" s="19"/>
      <c r="I44" s="16"/>
      <c r="J44" s="16"/>
      <c r="K44" s="16"/>
      <c r="L44" s="19"/>
      <c r="M44" s="26"/>
      <c r="N44" s="26"/>
      <c r="O44" s="19"/>
      <c r="P44" s="19"/>
      <c r="Q44" s="19"/>
      <c r="R44" s="19"/>
      <c r="S44" s="19"/>
      <c r="T44" s="27"/>
      <c r="U44" s="27"/>
      <c r="V44" s="19"/>
      <c r="W44" s="19"/>
      <c r="X44" s="15"/>
      <c r="Y44" s="15"/>
      <c r="Z44" s="15"/>
      <c r="AA44" s="38"/>
      <c r="AB44" s="38"/>
      <c r="AC44" s="38"/>
      <c r="AD44" s="15"/>
      <c r="AE44" s="15"/>
      <c r="AF44" s="38"/>
      <c r="AG44" s="38"/>
      <c r="AH44" s="38"/>
      <c r="AI44" s="38"/>
      <c r="AJ44" s="38"/>
      <c r="AK44" s="38"/>
    </row>
    <row r="45" spans="1:37" ht="18" customHeight="1">
      <c r="A45" s="6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67"/>
      <c r="AC45" s="67"/>
      <c r="AD45" s="15"/>
      <c r="AE45" s="15"/>
      <c r="AF45" s="38"/>
      <c r="AG45" s="38"/>
      <c r="AH45" s="38"/>
      <c r="AI45" s="38"/>
      <c r="AJ45" s="38"/>
      <c r="AK45" s="38"/>
    </row>
    <row r="46" spans="1:37" ht="18" customHeight="1">
      <c r="A46" s="37" t="s">
        <v>107</v>
      </c>
      <c r="B46" s="15"/>
      <c r="C46" s="15"/>
      <c r="D46" s="15"/>
      <c r="E46" s="15"/>
      <c r="F46" s="15"/>
      <c r="G46" s="15"/>
      <c r="H46" s="15"/>
      <c r="I46" s="36"/>
      <c r="J46" s="36"/>
      <c r="K46" s="36"/>
      <c r="L46" s="36"/>
      <c r="M46" s="36"/>
      <c r="N46" s="15"/>
      <c r="O46" s="2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67"/>
      <c r="AC46" s="67"/>
      <c r="AD46" s="15"/>
      <c r="AE46" s="15"/>
      <c r="AF46" s="38"/>
      <c r="AG46" s="38"/>
      <c r="AH46" s="38"/>
      <c r="AI46" s="38"/>
      <c r="AJ46" s="38"/>
      <c r="AK46" s="38"/>
    </row>
    <row r="47" spans="1:37" ht="18" customHeight="1">
      <c r="A47" s="6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67"/>
      <c r="AC47" s="67"/>
      <c r="AD47" s="15"/>
      <c r="AE47" s="15"/>
      <c r="AF47" s="38"/>
      <c r="AG47" s="38"/>
      <c r="AH47" s="38"/>
      <c r="AI47" s="38"/>
      <c r="AJ47" s="38"/>
      <c r="AK47" s="38"/>
    </row>
    <row r="48" spans="1:37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38"/>
      <c r="AC48" s="38"/>
      <c r="AD48" s="15"/>
      <c r="AE48" s="15"/>
      <c r="AF48" s="38"/>
      <c r="AG48" s="38"/>
      <c r="AH48" s="38"/>
      <c r="AI48" s="38"/>
      <c r="AJ48" s="38"/>
      <c r="AK48" s="38"/>
    </row>
    <row r="49" spans="1:37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38"/>
      <c r="AC49" s="38"/>
      <c r="AD49" s="15"/>
      <c r="AE49" s="15"/>
      <c r="AF49" s="38"/>
      <c r="AG49" s="38"/>
      <c r="AH49" s="38"/>
      <c r="AI49" s="38"/>
      <c r="AJ49" s="38"/>
      <c r="AK49" s="38"/>
    </row>
    <row r="50" spans="1:37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38"/>
      <c r="AC50" s="38"/>
      <c r="AD50" s="15"/>
      <c r="AE50" s="15"/>
      <c r="AF50" s="38"/>
      <c r="AG50" s="38"/>
      <c r="AH50" s="38"/>
      <c r="AI50" s="38"/>
      <c r="AJ50" s="38"/>
      <c r="AK50" s="38"/>
    </row>
    <row r="51" spans="1:37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8"/>
      <c r="AC51" s="38"/>
      <c r="AD51" s="15"/>
      <c r="AE51" s="15"/>
      <c r="AF51" s="38"/>
      <c r="AG51" s="38"/>
      <c r="AH51" s="38"/>
      <c r="AI51" s="38"/>
      <c r="AJ51" s="38"/>
      <c r="AK51" s="38"/>
    </row>
    <row r="52" spans="1:37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38"/>
      <c r="AC52" s="38"/>
      <c r="AD52" s="15"/>
      <c r="AE52" s="15"/>
      <c r="AF52" s="38"/>
      <c r="AG52" s="38"/>
      <c r="AH52" s="38"/>
      <c r="AI52" s="38"/>
      <c r="AJ52" s="38"/>
      <c r="AK52" s="38"/>
    </row>
    <row r="53" spans="1:37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38"/>
      <c r="AC53" s="38"/>
      <c r="AD53" s="15"/>
      <c r="AE53" s="15"/>
      <c r="AF53" s="38"/>
      <c r="AG53" s="38"/>
      <c r="AH53" s="38"/>
      <c r="AI53" s="38"/>
      <c r="AJ53" s="38"/>
      <c r="AK53" s="38"/>
    </row>
    <row r="54" spans="1:37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8"/>
      <c r="AC54" s="38"/>
      <c r="AD54" s="15"/>
      <c r="AE54" s="15"/>
      <c r="AF54" s="38"/>
      <c r="AG54" s="38"/>
      <c r="AH54" s="38"/>
      <c r="AI54" s="38"/>
      <c r="AJ54" s="38"/>
      <c r="AK54" s="38"/>
    </row>
    <row r="55" spans="1:37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38"/>
      <c r="AC55" s="38"/>
      <c r="AD55" s="15"/>
      <c r="AE55" s="15"/>
      <c r="AF55" s="38"/>
      <c r="AG55" s="38"/>
      <c r="AH55" s="38"/>
      <c r="AI55" s="38"/>
      <c r="AJ55" s="38"/>
      <c r="AK55" s="38"/>
    </row>
    <row r="56" spans="1:37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38"/>
      <c r="AC56" s="38"/>
      <c r="AD56" s="15"/>
      <c r="AE56" s="15"/>
      <c r="AF56" s="38"/>
      <c r="AG56" s="38"/>
      <c r="AH56" s="38"/>
      <c r="AI56" s="38"/>
      <c r="AJ56" s="38"/>
      <c r="AK56" s="38"/>
    </row>
    <row r="57" spans="1:37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8"/>
      <c r="AC57" s="38"/>
      <c r="AD57" s="36"/>
      <c r="AE57" s="36"/>
      <c r="AF57" s="38"/>
      <c r="AG57" s="38"/>
      <c r="AH57" s="38"/>
      <c r="AI57" s="38"/>
      <c r="AJ57" s="38"/>
      <c r="AK57" s="38"/>
    </row>
    <row r="58" spans="1:3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D58" s="3"/>
      <c r="AE58" s="3"/>
    </row>
    <row r="59" spans="1:3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D59" s="3"/>
      <c r="AE59" s="3"/>
    </row>
    <row r="60" spans="1:3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D60" s="3"/>
      <c r="AE60" s="3"/>
    </row>
    <row r="61" spans="1:3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D61" s="3"/>
      <c r="AE61" s="3"/>
    </row>
  </sheetData>
  <sheetProtection sheet="1" objects="1" scenarios="1"/>
  <mergeCells count="68">
    <mergeCell ref="D39:D40"/>
    <mergeCell ref="E23:E24"/>
    <mergeCell ref="E27:E28"/>
    <mergeCell ref="E39:E40"/>
    <mergeCell ref="D19:D20"/>
    <mergeCell ref="E19:E20"/>
    <mergeCell ref="D23:D24"/>
    <mergeCell ref="D27:D28"/>
    <mergeCell ref="AF7:AF8"/>
    <mergeCell ref="V8:W8"/>
    <mergeCell ref="V9:W9"/>
    <mergeCell ref="L19:M19"/>
    <mergeCell ref="N19:N20"/>
    <mergeCell ref="O19:P20"/>
    <mergeCell ref="Q19:R20"/>
    <mergeCell ref="C10:D11"/>
    <mergeCell ref="I4:K4"/>
    <mergeCell ref="J8:L8"/>
    <mergeCell ref="M8:O8"/>
    <mergeCell ref="J9:P9"/>
    <mergeCell ref="I19:J19"/>
    <mergeCell ref="F20:G20"/>
    <mergeCell ref="F36:G36"/>
    <mergeCell ref="F19:G19"/>
    <mergeCell ref="H19:H20"/>
    <mergeCell ref="I36:J36"/>
    <mergeCell ref="J27:J28"/>
    <mergeCell ref="F27:I27"/>
    <mergeCell ref="F28:I28"/>
    <mergeCell ref="F23:G23"/>
    <mergeCell ref="V23:W24"/>
    <mergeCell ref="X23:AA24"/>
    <mergeCell ref="L36:M36"/>
    <mergeCell ref="T39:U40"/>
    <mergeCell ref="V39:W40"/>
    <mergeCell ref="O36:P36"/>
    <mergeCell ref="R23:S24"/>
    <mergeCell ref="T23:U24"/>
    <mergeCell ref="L23:L24"/>
    <mergeCell ref="M23:N24"/>
    <mergeCell ref="H23:H24"/>
    <mergeCell ref="I23:K23"/>
    <mergeCell ref="F24:G24"/>
    <mergeCell ref="I24:K24"/>
    <mergeCell ref="AB27:AD28"/>
    <mergeCell ref="M28:O28"/>
    <mergeCell ref="Q28:S28"/>
    <mergeCell ref="U27:V28"/>
    <mergeCell ref="W27:X28"/>
    <mergeCell ref="Y27:Y28"/>
    <mergeCell ref="Z27:AA28"/>
    <mergeCell ref="L27:M27"/>
    <mergeCell ref="M39:N40"/>
    <mergeCell ref="O39:P40"/>
    <mergeCell ref="Q39:Q40"/>
    <mergeCell ref="O23:P24"/>
    <mergeCell ref="Q23:Q24"/>
    <mergeCell ref="F39:G39"/>
    <mergeCell ref="H39:H40"/>
    <mergeCell ref="I39:K39"/>
    <mergeCell ref="L39:L40"/>
    <mergeCell ref="F40:G40"/>
    <mergeCell ref="I40:K40"/>
    <mergeCell ref="R39:S40"/>
    <mergeCell ref="X39:AA40"/>
    <mergeCell ref="O27:Q27"/>
    <mergeCell ref="T27:T28"/>
    <mergeCell ref="W29:Z30"/>
  </mergeCells>
  <dataValidations count="1">
    <dataValidation type="list" allowBlank="1" showInputMessage="1" showErrorMessage="1" sqref="J9:P9">
      <formula1>$AF$10:$AF$16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2004-08-07T06:21:32Z</cp:lastPrinted>
  <dcterms:created xsi:type="dcterms:W3CDTF">1999-02-19T09:09:23Z</dcterms:created>
  <dcterms:modified xsi:type="dcterms:W3CDTF">2004-11-17T07:42:53Z</dcterms:modified>
  <cp:category/>
  <cp:version/>
  <cp:contentType/>
  <cp:contentStatus/>
</cp:coreProperties>
</file>