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560" windowHeight="11640" activeTab="0"/>
  </bookViews>
  <sheets>
    <sheet name="Sheet1" sheetId="1" r:id="rId1"/>
  </sheets>
  <definedNames>
    <definedName name="_xlnm.Print_Area" localSheetId="0">'Sheet1'!$B$2:$CA$30</definedName>
  </definedNames>
  <calcPr fullCalcOnLoad="1"/>
</workbook>
</file>

<file path=xl/sharedStrings.xml><?xml version="1.0" encoding="utf-8"?>
<sst xmlns="http://schemas.openxmlformats.org/spreadsheetml/2006/main" count="74" uniqueCount="48">
  <si>
    <t>放射トラバース</t>
  </si>
  <si>
    <t>光波測量器を既知点に設置し視準点（既知点）</t>
  </si>
  <si>
    <t>を基準して求点の角度と距離を測り座標値を</t>
  </si>
  <si>
    <t>求める</t>
  </si>
  <si>
    <t>器械点</t>
  </si>
  <si>
    <t>X座標値</t>
  </si>
  <si>
    <t>Ｙ座標値</t>
  </si>
  <si>
    <t>距離</t>
  </si>
  <si>
    <t>測角</t>
  </si>
  <si>
    <t>△Ｘ</t>
  </si>
  <si>
    <t>△Ｙ</t>
  </si>
  <si>
    <t>（単位：ｍ）</t>
  </si>
  <si>
    <t>°</t>
  </si>
  <si>
    <t/>
  </si>
  <si>
    <t>′</t>
  </si>
  <si>
    <t>″</t>
  </si>
  <si>
    <t>方　　　向　　　角</t>
  </si>
  <si>
    <t>測　　　定　　　角</t>
  </si>
  <si>
    <t>緯距(DX)</t>
  </si>
  <si>
    <t>経距(DY)</t>
  </si>
  <si>
    <t>方      向      角</t>
  </si>
  <si>
    <t>この色のカーソルに数値を入れる</t>
  </si>
  <si>
    <t>機械点</t>
  </si>
  <si>
    <t>Y軸最高</t>
  </si>
  <si>
    <t>Y軸最低</t>
  </si>
  <si>
    <t>ＢＳ</t>
  </si>
  <si>
    <t>最高</t>
  </si>
  <si>
    <t>最低</t>
  </si>
  <si>
    <t>差</t>
  </si>
  <si>
    <t>大きい方</t>
  </si>
  <si>
    <t>Ｘ機械点以外の最高</t>
  </si>
  <si>
    <t>Ｘ機械点以外の最低</t>
  </si>
  <si>
    <t>X</t>
  </si>
  <si>
    <t>Y</t>
  </si>
  <si>
    <t>N矢印長さ</t>
  </si>
  <si>
    <t>6分１</t>
  </si>
  <si>
    <t>Ｎトップ</t>
  </si>
  <si>
    <t>ここに表題を入れられます。</t>
  </si>
  <si>
    <t>視準点</t>
  </si>
  <si>
    <t>ＢＳ</t>
  </si>
  <si>
    <t>Ｐ４</t>
  </si>
  <si>
    <t>この色のカーソルは、文字の</t>
  </si>
  <si>
    <t>書換ができます。</t>
  </si>
  <si>
    <t>あ</t>
  </si>
  <si>
    <t>い</t>
  </si>
  <si>
    <t>う</t>
  </si>
  <si>
    <t>測  点  名</t>
  </si>
  <si>
    <t>測点名（求点）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</si>
</sst>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000_ "/>
    <numFmt numFmtId="180" formatCode="0_ "/>
    <numFmt numFmtId="181" formatCode="0&quot;°&quot;"/>
    <numFmt numFmtId="182" formatCode="0&quot;′&quot;"/>
    <numFmt numFmtId="183" formatCode="0&quot;″&quot;"/>
  </numFmts>
  <fonts count="12">
    <font>
      <sz val="11"/>
      <name val="ＭＳ Ｐ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明朝"/>
      <family val="1"/>
    </font>
    <font>
      <sz val="7"/>
      <name val="明朝"/>
      <family val="1"/>
    </font>
    <font>
      <sz val="16"/>
      <name val="HG丸ｺﾞｼｯｸM-PRO"/>
      <family val="3"/>
    </font>
    <font>
      <b/>
      <sz val="11"/>
      <name val="HG丸ｺﾞｼｯｸM-PRO"/>
      <family val="3"/>
    </font>
    <font>
      <b/>
      <sz val="11"/>
      <color indexed="10"/>
      <name val="HG丸ｺﾞｼｯｸM-PRO"/>
      <family val="3"/>
    </font>
    <font>
      <sz val="9"/>
      <name val="明朝"/>
      <family val="1"/>
    </font>
    <font>
      <sz val="9"/>
      <name val="Osaka"/>
      <family val="3"/>
    </font>
    <font>
      <b/>
      <sz val="11"/>
      <color indexed="10"/>
      <name val="ＭＳ Ｐ明朝"/>
      <family val="1"/>
    </font>
    <font>
      <sz val="11.75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92">
    <xf numFmtId="0" fontId="0" fillId="0" borderId="0" xfId="0" applyAlignment="1">
      <alignment vertical="center"/>
    </xf>
    <xf numFmtId="0" fontId="2" fillId="0" borderId="0" xfId="20" applyNumberFormat="1" applyFont="1" applyAlignment="1" applyProtection="1">
      <alignment vertical="center"/>
      <protection locked="0"/>
    </xf>
    <xf numFmtId="0" fontId="5" fillId="0" borderId="0" xfId="20" applyNumberFormat="1" applyFont="1" applyAlignment="1" applyProtection="1">
      <alignment vertical="center"/>
      <protection locked="0"/>
    </xf>
    <xf numFmtId="49" fontId="0" fillId="0" borderId="0" xfId="0" applyNumberFormat="1" applyAlignment="1" quotePrefix="1">
      <alignment vertical="center"/>
    </xf>
    <xf numFmtId="0" fontId="8" fillId="0" borderId="1" xfId="20" applyNumberFormat="1" applyFont="1" applyFill="1" applyBorder="1" applyAlignment="1">
      <alignment horizontal="center" vertical="center"/>
      <protection/>
    </xf>
    <xf numFmtId="0" fontId="9" fillId="0" borderId="1" xfId="20" applyNumberFormat="1" applyFont="1" applyFill="1" applyBorder="1" applyAlignment="1">
      <alignment horizontal="center" vertical="center"/>
      <protection/>
    </xf>
    <xf numFmtId="0" fontId="8" fillId="0" borderId="1" xfId="20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178" fontId="0" fillId="0" borderId="1" xfId="0" applyNumberFormat="1" applyBorder="1" applyAlignment="1" applyProtection="1">
      <alignment vertical="center"/>
      <protection hidden="1"/>
    </xf>
    <xf numFmtId="17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178" fontId="0" fillId="0" borderId="0" xfId="0" applyNumberFormat="1" applyBorder="1" applyAlignment="1" applyProtection="1">
      <alignment vertical="center"/>
      <protection hidden="1"/>
    </xf>
    <xf numFmtId="178" fontId="0" fillId="0" borderId="6" xfId="0" applyNumberFormat="1" applyBorder="1" applyAlignment="1" applyProtection="1">
      <alignment vertical="center"/>
      <protection hidden="1"/>
    </xf>
    <xf numFmtId="178" fontId="0" fillId="0" borderId="7" xfId="0" applyNumberFormat="1" applyBorder="1" applyAlignment="1" applyProtection="1">
      <alignment vertical="center"/>
      <protection hidden="1"/>
    </xf>
    <xf numFmtId="178" fontId="0" fillId="0" borderId="8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78" fontId="0" fillId="0" borderId="10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0" xfId="0" applyAlignment="1">
      <alignment vertical="top"/>
    </xf>
    <xf numFmtId="0" fontId="0" fillId="2" borderId="5" xfId="0" applyFill="1" applyBorder="1" applyAlignment="1">
      <alignment horizontal="center" vertical="center"/>
    </xf>
    <xf numFmtId="178" fontId="0" fillId="0" borderId="4" xfId="0" applyNumberFormat="1" applyBorder="1" applyAlignment="1" applyProtection="1">
      <alignment horizontal="center" vertical="center"/>
      <protection hidden="1"/>
    </xf>
    <xf numFmtId="183" fontId="0" fillId="0" borderId="11" xfId="0" applyNumberFormat="1" applyBorder="1" applyAlignment="1" applyProtection="1">
      <alignment horizontal="center" vertical="center"/>
      <protection hidden="1"/>
    </xf>
    <xf numFmtId="183" fontId="0" fillId="0" borderId="5" xfId="0" applyNumberFormat="1" applyBorder="1" applyAlignment="1" applyProtection="1">
      <alignment horizontal="center" vertical="center"/>
      <protection hidden="1"/>
    </xf>
    <xf numFmtId="182" fontId="0" fillId="0" borderId="11" xfId="0" applyNumberFormat="1" applyBorder="1" applyAlignment="1" applyProtection="1">
      <alignment horizontal="center" vertical="center"/>
      <protection hidden="1"/>
    </xf>
    <xf numFmtId="181" fontId="0" fillId="0" borderId="4" xfId="0" applyNumberFormat="1" applyBorder="1" applyAlignment="1" applyProtection="1">
      <alignment horizontal="center" vertical="center"/>
      <protection hidden="1"/>
    </xf>
    <xf numFmtId="181" fontId="0" fillId="0" borderId="11" xfId="0" applyNumberFormat="1" applyBorder="1" applyAlignment="1" applyProtection="1">
      <alignment horizontal="center" vertical="center"/>
      <protection hidden="1"/>
    </xf>
    <xf numFmtId="182" fontId="0" fillId="3" borderId="11" xfId="0" applyNumberFormat="1" applyFill="1" applyBorder="1" applyAlignment="1" applyProtection="1">
      <alignment vertical="center"/>
      <protection locked="0"/>
    </xf>
    <xf numFmtId="183" fontId="0" fillId="3" borderId="11" xfId="0" applyNumberFormat="1" applyFill="1" applyBorder="1" applyAlignment="1" applyProtection="1">
      <alignment vertical="center"/>
      <protection locked="0"/>
    </xf>
    <xf numFmtId="183" fontId="0" fillId="3" borderId="5" xfId="0" applyNumberFormat="1" applyFill="1" applyBorder="1" applyAlignment="1" applyProtection="1">
      <alignment vertical="center"/>
      <protection locked="0"/>
    </xf>
    <xf numFmtId="181" fontId="0" fillId="3" borderId="4" xfId="0" applyNumberFormat="1" applyFill="1" applyBorder="1" applyAlignment="1" applyProtection="1">
      <alignment vertical="center"/>
      <protection locked="0"/>
    </xf>
    <xf numFmtId="181" fontId="0" fillId="3" borderId="11" xfId="0" applyNumberFormat="1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178" fontId="0" fillId="3" borderId="5" xfId="0" applyNumberFormat="1" applyFill="1" applyBorder="1" applyAlignment="1" applyProtection="1">
      <alignment horizontal="right" vertical="center"/>
      <protection locked="0"/>
    </xf>
    <xf numFmtId="178" fontId="0" fillId="3" borderId="1" xfId="0" applyNumberFormat="1" applyFill="1" applyBorder="1" applyAlignment="1" applyProtection="1">
      <alignment horizontal="right" vertical="center"/>
      <protection locked="0"/>
    </xf>
    <xf numFmtId="178" fontId="0" fillId="3" borderId="4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8" fontId="0" fillId="0" borderId="5" xfId="0" applyNumberFormat="1" applyBorder="1" applyAlignment="1" applyProtection="1">
      <alignment horizontal="center" vertical="center"/>
      <protection hidden="1"/>
    </xf>
    <xf numFmtId="0" fontId="0" fillId="0" borderId="9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 applyProtection="1">
      <alignment horizontal="distributed" vertical="center"/>
      <protection hidden="1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78" fontId="0" fillId="0" borderId="11" xfId="0" applyNumberFormat="1" applyBorder="1" applyAlignment="1" applyProtection="1">
      <alignment horizontal="right" vertical="center"/>
      <protection hidden="1"/>
    </xf>
    <xf numFmtId="178" fontId="0" fillId="0" borderId="5" xfId="0" applyNumberFormat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0" fillId="0" borderId="15" xfId="0" applyBorder="1" applyAlignment="1" applyProtection="1">
      <alignment horizontal="right" vertical="center"/>
      <protection hidden="1"/>
    </xf>
    <xf numFmtId="178" fontId="0" fillId="0" borderId="4" xfId="0" applyNumberFormat="1" applyFill="1" applyBorder="1" applyAlignment="1" applyProtection="1">
      <alignment horizontal="right" vertical="center"/>
      <protection hidden="1"/>
    </xf>
    <xf numFmtId="178" fontId="0" fillId="0" borderId="11" xfId="0" applyNumberFormat="1" applyFill="1" applyBorder="1" applyAlignment="1" applyProtection="1">
      <alignment horizontal="right" vertical="center"/>
      <protection hidden="1"/>
    </xf>
    <xf numFmtId="178" fontId="0" fillId="0" borderId="5" xfId="0" applyNumberFormat="1" applyFill="1" applyBorder="1" applyAlignment="1" applyProtection="1">
      <alignment horizontal="right" vertical="center"/>
      <protection hidden="1"/>
    </xf>
    <xf numFmtId="178" fontId="0" fillId="3" borderId="4" xfId="0" applyNumberFormat="1" applyFill="1" applyBorder="1" applyAlignment="1" applyProtection="1">
      <alignment vertical="center"/>
      <protection locked="0"/>
    </xf>
    <xf numFmtId="178" fontId="0" fillId="3" borderId="1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78" fontId="0" fillId="0" borderId="1" xfId="0" applyNumberFormat="1" applyFill="1" applyBorder="1" applyAlignment="1" applyProtection="1">
      <alignment horizontal="right" vertical="center"/>
      <protection hidden="1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測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6875"/>
          <c:h val="0.980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Sheet1!$C$14:$I$14</c:f>
              <c:strCache>
                <c:ptCount val="1"/>
                <c:pt idx="0">
                  <c:v>器械点 Ｐ４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marker>
              <c:symbol val="triangle"/>
              <c:size val="18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3"/>
            <c:spPr>
              <a:ln w="12700">
                <a:solidFill>
                  <a:srgbClr val="000000"/>
                </a:solidFill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3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1"/>
          <c:order val="1"/>
          <c:tx>
            <c:strRef>
              <c:f>Sheet1!$C$15:$I$15</c:f>
              <c:strCache>
                <c:ptCount val="1"/>
                <c:pt idx="0">
                  <c:v>視準点 ＢＳ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2"/>
          <c:order val="2"/>
          <c:tx>
            <c:strRef>
              <c:f>Sheet1!$C$18</c:f>
              <c:strCache>
                <c:ptCount val="1"/>
                <c:pt idx="0">
                  <c:v>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3"/>
          <c:order val="3"/>
          <c:tx>
            <c:strRef>
              <c:f>Sheet1!$C$19</c:f>
              <c:strCache>
                <c:ptCount val="1"/>
                <c:pt idx="0">
                  <c:v>い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4"/>
          <c:order val="4"/>
          <c:tx>
            <c:strRef>
              <c:f>Sheet1!$C$20</c:f>
              <c:strCache>
                <c:ptCount val="1"/>
                <c:pt idx="0">
                  <c:v>う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5"/>
          <c:order val="5"/>
          <c:tx>
            <c:strRef>
              <c:f>Sheet1!$C$21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4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6"/>
          <c:order val="6"/>
          <c:tx>
            <c:strRef>
              <c:f>Sheet1!$C$22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7"/>
          <c:order val="7"/>
          <c:tx>
            <c:strRef>
              <c:f>Sheet1!$C$23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8"/>
          <c:order val="8"/>
          <c:tx>
            <c:strRef>
              <c:f>Sheet1!$C$24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9"/>
          <c:order val="9"/>
          <c:tx>
            <c:strRef>
              <c:f>Sheet1!$C$25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10"/>
          <c:order val="10"/>
          <c:tx>
            <c:strRef>
              <c:f>Sheet1!$C$26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4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11"/>
          <c:order val="11"/>
          <c:tx>
            <c:strRef>
              <c:f>Sheet1!$C$27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12"/>
          <c:order val="12"/>
          <c:tx>
            <c:strRef>
              <c:f>Sheet1!$C$28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13"/>
          <c:order val="13"/>
          <c:tx>
            <c:strRef>
              <c:f>Sheet1!$C$29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14"/>
          <c:order val="14"/>
          <c:tx>
            <c:strRef>
              <c:f>Sheet1!$C$30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triangle"/>
              <c:size val="18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3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axId val="27295208"/>
        <c:axId val="44330281"/>
      </c:scatterChart>
      <c:valAx>
        <c:axId val="2729520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crossAx val="44330281"/>
        <c:crosses val="autoZero"/>
        <c:crossBetween val="midCat"/>
        <c:dispUnits/>
      </c:valAx>
      <c:valAx>
        <c:axId val="443302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crossAx val="272952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47625</xdr:colOff>
      <xdr:row>1</xdr:row>
      <xdr:rowOff>276225</xdr:rowOff>
    </xdr:from>
    <xdr:to>
      <xdr:col>37</xdr:col>
      <xdr:colOff>47625</xdr:colOff>
      <xdr:row>11</xdr:row>
      <xdr:rowOff>190500</xdr:rowOff>
    </xdr:to>
    <xdr:grpSp>
      <xdr:nvGrpSpPr>
        <xdr:cNvPr id="1" name="Group 45"/>
        <xdr:cNvGrpSpPr>
          <a:grpSpLocks/>
        </xdr:cNvGrpSpPr>
      </xdr:nvGrpSpPr>
      <xdr:grpSpPr>
        <a:xfrm>
          <a:off x="2867025" y="466725"/>
          <a:ext cx="3600450" cy="3152775"/>
          <a:chOff x="277" y="9"/>
          <a:chExt cx="378" cy="331"/>
        </a:xfrm>
        <a:solidFill>
          <a:srgbClr val="FFFFFF"/>
        </a:solidFill>
      </xdr:grpSpPr>
      <xdr:sp>
        <xdr:nvSpPr>
          <xdr:cNvPr id="2" name="Rectangle 35"/>
          <xdr:cNvSpPr>
            <a:spLocks/>
          </xdr:cNvSpPr>
        </xdr:nvSpPr>
        <xdr:spPr>
          <a:xfrm>
            <a:off x="534" y="270"/>
            <a:ext cx="68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/>
              <a:t>求点 1</a:t>
            </a:r>
          </a:p>
        </xdr:txBody>
      </xdr:sp>
      <xdr:grpSp>
        <xdr:nvGrpSpPr>
          <xdr:cNvPr id="3" name="Group 44"/>
          <xdr:cNvGrpSpPr>
            <a:grpSpLocks/>
          </xdr:cNvGrpSpPr>
        </xdr:nvGrpSpPr>
        <xdr:grpSpPr>
          <a:xfrm>
            <a:off x="277" y="9"/>
            <a:ext cx="378" cy="331"/>
            <a:chOff x="227" y="8"/>
            <a:chExt cx="378" cy="331"/>
          </a:xfrm>
          <a:solidFill>
            <a:srgbClr val="FFFFFF"/>
          </a:solidFill>
        </xdr:grpSpPr>
        <xdr:grpSp>
          <xdr:nvGrpSpPr>
            <xdr:cNvPr id="4" name="Group 43"/>
            <xdr:cNvGrpSpPr>
              <a:grpSpLocks/>
            </xdr:cNvGrpSpPr>
          </xdr:nvGrpSpPr>
          <xdr:grpSpPr>
            <a:xfrm>
              <a:off x="262" y="8"/>
              <a:ext cx="343" cy="298"/>
              <a:chOff x="234" y="22"/>
              <a:chExt cx="343" cy="298"/>
            </a:xfrm>
            <a:solidFill>
              <a:srgbClr val="FFFFFF"/>
            </a:solidFill>
          </xdr:grpSpPr>
          <xdr:grpSp>
            <xdr:nvGrpSpPr>
              <xdr:cNvPr id="5" name="Group 42"/>
              <xdr:cNvGrpSpPr>
                <a:grpSpLocks/>
              </xdr:cNvGrpSpPr>
            </xdr:nvGrpSpPr>
            <xdr:grpSpPr>
              <a:xfrm>
                <a:off x="234" y="46"/>
                <a:ext cx="343" cy="274"/>
                <a:chOff x="234" y="46"/>
                <a:chExt cx="343" cy="274"/>
              </a:xfrm>
              <a:solidFill>
                <a:srgbClr val="FFFFFF"/>
              </a:solidFill>
            </xdr:grpSpPr>
            <xdr:sp>
              <xdr:nvSpPr>
                <xdr:cNvPr id="6" name="Line 2"/>
                <xdr:cNvSpPr>
                  <a:spLocks/>
                </xdr:cNvSpPr>
              </xdr:nvSpPr>
              <xdr:spPr>
                <a:xfrm flipH="1">
                  <a:off x="277" y="46"/>
                  <a:ext cx="18" cy="4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明朝"/>
                      <a:ea typeface="ＭＳ Ｐ明朝"/>
                      <a:cs typeface="ＭＳ Ｐ明朝"/>
                    </a:rPr>
                    <a:t/>
                  </a:r>
                </a:p>
              </xdr:txBody>
            </xdr:sp>
            <xdr:sp>
              <xdr:nvSpPr>
                <xdr:cNvPr id="7" name="Line 3"/>
                <xdr:cNvSpPr>
                  <a:spLocks/>
                </xdr:cNvSpPr>
              </xdr:nvSpPr>
              <xdr:spPr>
                <a:xfrm>
                  <a:off x="277" y="91"/>
                  <a:ext cx="30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明朝"/>
                      <a:ea typeface="ＭＳ Ｐ明朝"/>
                      <a:cs typeface="ＭＳ Ｐ明朝"/>
                    </a:rPr>
                    <a:t/>
                  </a:r>
                </a:p>
              </xdr:txBody>
            </xdr:sp>
            <xdr:grpSp>
              <xdr:nvGrpSpPr>
                <xdr:cNvPr id="8" name="Group 41"/>
                <xdr:cNvGrpSpPr>
                  <a:grpSpLocks/>
                </xdr:cNvGrpSpPr>
              </xdr:nvGrpSpPr>
              <xdr:grpSpPr>
                <a:xfrm>
                  <a:off x="234" y="47"/>
                  <a:ext cx="343" cy="273"/>
                  <a:chOff x="234" y="47"/>
                  <a:chExt cx="343" cy="273"/>
                </a:xfrm>
                <a:solidFill>
                  <a:srgbClr val="FFFFFF"/>
                </a:solidFill>
              </xdr:grpSpPr>
              <xdr:grpSp>
                <xdr:nvGrpSpPr>
                  <xdr:cNvPr id="9" name="Group 40"/>
                  <xdr:cNvGrpSpPr>
                    <a:grpSpLocks/>
                  </xdr:cNvGrpSpPr>
                </xdr:nvGrpSpPr>
                <xdr:grpSpPr>
                  <a:xfrm>
                    <a:off x="234" y="47"/>
                    <a:ext cx="343" cy="273"/>
                    <a:chOff x="234" y="47"/>
                    <a:chExt cx="343" cy="273"/>
                  </a:xfrm>
                  <a:solidFill>
                    <a:srgbClr val="FFFFFF"/>
                  </a:solidFill>
                </xdr:grpSpPr>
                <xdr:sp>
                  <xdr:nvSpPr>
                    <xdr:cNvPr id="10" name="Line 20"/>
                    <xdr:cNvSpPr>
                      <a:spLocks/>
                    </xdr:cNvSpPr>
                  </xdr:nvSpPr>
                  <xdr:spPr>
                    <a:xfrm flipH="1">
                      <a:off x="251" y="217"/>
                      <a:ext cx="44" cy="9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FF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明朝"/>
                          <a:ea typeface="ＭＳ Ｐ明朝"/>
                          <a:cs typeface="ＭＳ Ｐ明朝"/>
                        </a:rPr>
                        <a:t/>
                      </a:r>
                    </a:p>
                  </xdr:txBody>
                </xdr:sp>
                <xdr:grpSp>
                  <xdr:nvGrpSpPr>
                    <xdr:cNvPr id="11" name="Group 39"/>
                    <xdr:cNvGrpSpPr>
                      <a:grpSpLocks/>
                    </xdr:cNvGrpSpPr>
                  </xdr:nvGrpSpPr>
                  <xdr:grpSpPr>
                    <a:xfrm>
                      <a:off x="234" y="47"/>
                      <a:ext cx="343" cy="273"/>
                      <a:chOff x="234" y="47"/>
                      <a:chExt cx="343" cy="273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12" name="Oval 15"/>
                      <xdr:cNvSpPr>
                        <a:spLocks/>
                      </xdr:cNvSpPr>
                    </xdr:nvSpPr>
                    <xdr:spPr>
                      <a:xfrm>
                        <a:off x="506" y="86"/>
                        <a:ext cx="8" cy="8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明朝"/>
                            <a:ea typeface="ＭＳ Ｐ明朝"/>
                            <a:cs typeface="ＭＳ Ｐ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3" name="Rectangle 33"/>
                      <xdr:cNvSpPr>
                        <a:spLocks/>
                      </xdr:cNvSpPr>
                    </xdr:nvSpPr>
                    <xdr:spPr>
                      <a:xfrm>
                        <a:off x="234" y="205"/>
                        <a:ext cx="68" cy="30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sz="1100" b="1" i="0" u="none" baseline="0"/>
                          <a:t>器械点</a:t>
                        </a:r>
                      </a:p>
                    </xdr:txBody>
                  </xdr:sp>
                  <xdr:grpSp>
                    <xdr:nvGrpSpPr>
                      <xdr:cNvPr id="14" name="Group 38"/>
                      <xdr:cNvGrpSpPr>
                        <a:grpSpLocks/>
                      </xdr:cNvGrpSpPr>
                    </xdr:nvGrpSpPr>
                    <xdr:grpSpPr>
                      <a:xfrm>
                        <a:off x="247" y="47"/>
                        <a:ext cx="330" cy="273"/>
                        <a:chOff x="247" y="47"/>
                        <a:chExt cx="330" cy="273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15" name="Oval 19"/>
                        <xdr:cNvSpPr>
                          <a:spLocks/>
                        </xdr:cNvSpPr>
                      </xdr:nvSpPr>
                      <xdr:spPr>
                        <a:xfrm>
                          <a:off x="455" y="306"/>
                          <a:ext cx="8" cy="8"/>
                        </a:xfrm>
                        <a:prstGeom prst="ellips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明朝"/>
                              <a:ea typeface="ＭＳ Ｐ明朝"/>
                              <a:cs typeface="ＭＳ Ｐ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6" name="Oval 21"/>
                        <xdr:cNvSpPr>
                          <a:spLocks/>
                        </xdr:cNvSpPr>
                      </xdr:nvSpPr>
                      <xdr:spPr>
                        <a:xfrm>
                          <a:off x="247" y="310"/>
                          <a:ext cx="8" cy="8"/>
                        </a:xfrm>
                        <a:prstGeom prst="ellips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明朝"/>
                              <a:ea typeface="ＭＳ Ｐ明朝"/>
                              <a:cs typeface="ＭＳ Ｐ明朝"/>
                            </a:rPr>
                            <a:t/>
                          </a:r>
                        </a:p>
                      </xdr:txBody>
                    </xdr:sp>
                    <xdr:grpSp>
                      <xdr:nvGrpSpPr>
                        <xdr:cNvPr id="17" name="Group 37"/>
                        <xdr:cNvGrpSpPr>
                          <a:grpSpLocks/>
                        </xdr:cNvGrpSpPr>
                      </xdr:nvGrpSpPr>
                      <xdr:grpSpPr>
                        <a:xfrm>
                          <a:off x="261" y="47"/>
                          <a:ext cx="316" cy="273"/>
                          <a:chOff x="261" y="47"/>
                          <a:chExt cx="316" cy="273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18" name="Line 1"/>
                          <xdr:cNvSpPr>
                            <a:spLocks/>
                          </xdr:cNvSpPr>
                        </xdr:nvSpPr>
                        <xdr:spPr>
                          <a:xfrm>
                            <a:off x="295" y="47"/>
                            <a:ext cx="0" cy="170"/>
                          </a:xfrm>
                          <a:prstGeom prst="line">
                            <a:avLst/>
                          </a:prstGeom>
                          <a:noFill/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明朝"/>
                                <a:ea typeface="ＭＳ Ｐ明朝"/>
                                <a:cs typeface="ＭＳ Ｐ明朝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19" name="Line 4"/>
                          <xdr:cNvSpPr>
                            <a:spLocks/>
                          </xdr:cNvSpPr>
                        </xdr:nvSpPr>
                        <xdr:spPr>
                          <a:xfrm flipV="1">
                            <a:off x="295" y="90"/>
                            <a:ext cx="215" cy="127"/>
                          </a:xfrm>
                          <a:prstGeom prst="line">
                            <a:avLst/>
                          </a:prstGeom>
                          <a:noFill/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明朝"/>
                                <a:ea typeface="ＭＳ Ｐ明朝"/>
                                <a:cs typeface="ＭＳ Ｐ明朝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20" name="Line 18"/>
                          <xdr:cNvSpPr>
                            <a:spLocks/>
                          </xdr:cNvSpPr>
                        </xdr:nvSpPr>
                        <xdr:spPr>
                          <a:xfrm>
                            <a:off x="295" y="217"/>
                            <a:ext cx="164" cy="93"/>
                          </a:xfrm>
                          <a:prstGeom prst="line">
                            <a:avLst/>
                          </a:prstGeom>
                          <a:noFill/>
                          <a:ln w="9525" cmpd="sng">
                            <a:solidFill>
                              <a:srgbClr val="FF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明朝"/>
                                <a:ea typeface="ＭＳ Ｐ明朝"/>
                                <a:cs typeface="ＭＳ Ｐ明朝"/>
                              </a:rPr>
                              <a:t/>
                            </a:r>
                          </a:p>
                        </xdr:txBody>
                      </xdr:sp>
                      <xdr:grpSp>
                        <xdr:nvGrpSpPr>
                          <xdr:cNvPr id="21" name="Group 27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261" y="175"/>
                            <a:ext cx="141" cy="145"/>
                            <a:chOff x="438" y="196"/>
                            <a:chExt cx="141" cy="145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22" name="AutoShape 24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528" y="202"/>
                              <a:ext cx="14" cy="71"/>
                            </a:xfrm>
                            <a:custGeom>
                              <a:pathLst>
                                <a:path h="77" w="15">
                                  <a:moveTo>
                                    <a:pt x="1" y="0"/>
                                  </a:moveTo>
                                  <a:cubicBezTo>
                                    <a:pt x="15" y="29"/>
                                    <a:pt x="15" y="46"/>
                                    <a:pt x="0" y="77"/>
                                  </a:cubicBezTo>
                                </a:path>
                              </a:pathLst>
                            </a:custGeom>
                            <a:noFill/>
                            <a:ln w="9525" cmpd="sng">
                              <a:solidFill>
                                <a:srgbClr val="FF0000"/>
                              </a:solidFill>
                              <a:headEnd type="arrow"/>
                              <a:tailEnd type="arrow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明朝"/>
                                  <a:ea typeface="ＭＳ Ｐ明朝"/>
                                  <a:cs typeface="ＭＳ Ｐ明朝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23" name="AutoShape 26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438" y="196"/>
                              <a:ext cx="141" cy="145"/>
                            </a:xfrm>
                            <a:custGeom>
                              <a:pathLst>
                                <a:path h="145" w="141">
                                  <a:moveTo>
                                    <a:pt x="0" y="114"/>
                                  </a:moveTo>
                                  <a:cubicBezTo>
                                    <a:pt x="75" y="145"/>
                                    <a:pt x="141" y="68"/>
                                    <a:pt x="104" y="0"/>
                                  </a:cubicBezTo>
                                </a:path>
                              </a:pathLst>
                            </a:custGeom>
                            <a:noFill/>
                            <a:ln w="9525" cmpd="sng">
                              <a:solidFill>
                                <a:srgbClr val="FF0000"/>
                              </a:solidFill>
                              <a:headEnd type="arrow"/>
                              <a:tailEnd type="arrow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明朝"/>
                                  <a:ea typeface="ＭＳ Ｐ明朝"/>
                                  <a:cs typeface="ＭＳ Ｐ明朝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  <xdr:sp>
                        <xdr:nvSpPr>
                          <xdr:cNvPr id="24" name="Rectangle 31"/>
                          <xdr:cNvSpPr>
                            <a:spLocks/>
                          </xdr:cNvSpPr>
                        </xdr:nvSpPr>
                        <xdr:spPr>
                          <a:xfrm>
                            <a:off x="301" y="146"/>
                            <a:ext cx="80" cy="30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sz="1100" b="1" i="0" u="none" baseline="0"/>
                              <a:t>方向角</a:t>
                            </a:r>
                          </a:p>
                        </xdr:txBody>
                      </xdr:sp>
                      <xdr:sp>
                        <xdr:nvSpPr>
                          <xdr:cNvPr id="25" name="Rectangle 32"/>
                          <xdr:cNvSpPr>
                            <a:spLocks/>
                          </xdr:cNvSpPr>
                        </xdr:nvSpPr>
                        <xdr:spPr>
                          <a:xfrm>
                            <a:off x="375" y="219"/>
                            <a:ext cx="80" cy="30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sz="1100" b="1" i="0" u="none" baseline="0">
                                <a:solidFill>
                                  <a:srgbClr val="FF0000"/>
                                </a:solidFill>
                              </a:rPr>
                              <a:t>測定角</a:t>
                            </a:r>
                          </a:p>
                        </xdr:txBody>
                      </xdr:sp>
                      <xdr:sp>
                        <xdr:nvSpPr>
                          <xdr:cNvPr id="26" name="Rectangle 34"/>
                          <xdr:cNvSpPr>
                            <a:spLocks/>
                          </xdr:cNvSpPr>
                        </xdr:nvSpPr>
                        <xdr:spPr>
                          <a:xfrm>
                            <a:off x="509" y="64"/>
                            <a:ext cx="68" cy="49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sz="1100" b="1" i="0" u="none" baseline="0"/>
                              <a:t>視準点
（BS)</a:t>
                            </a:r>
                          </a:p>
                        </xdr:txBody>
                      </xdr:sp>
                    </xdr:grpSp>
                  </xdr:grpSp>
                </xdr:grpSp>
              </xdr:grpSp>
              <xdr:sp>
                <xdr:nvSpPr>
                  <xdr:cNvPr id="27" name="Oval 5"/>
                  <xdr:cNvSpPr>
                    <a:spLocks/>
                  </xdr:cNvSpPr>
                </xdr:nvSpPr>
                <xdr:spPr>
                  <a:xfrm>
                    <a:off x="291" y="212"/>
                    <a:ext cx="8" cy="8"/>
                  </a:xfrm>
                  <a:prstGeom prst="ellipse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明朝"/>
                        <a:ea typeface="ＭＳ Ｐ明朝"/>
                        <a:cs typeface="ＭＳ Ｐ明朝"/>
                      </a:rPr>
                      <a:t/>
                    </a:r>
                  </a:p>
                </xdr:txBody>
              </xdr:sp>
            </xdr:grpSp>
            <xdr:sp>
              <xdr:nvSpPr>
                <xdr:cNvPr id="28" name="AutoShape 11"/>
                <xdr:cNvSpPr>
                  <a:spLocks/>
                </xdr:cNvSpPr>
              </xdr:nvSpPr>
              <xdr:spPr>
                <a:xfrm>
                  <a:off x="293" y="165"/>
                  <a:ext cx="45" cy="29"/>
                </a:xfrm>
                <a:custGeom>
                  <a:pathLst>
                    <a:path h="26" w="42">
                      <a:moveTo>
                        <a:pt x="0" y="0"/>
                      </a:moveTo>
                      <a:cubicBezTo>
                        <a:pt x="21" y="1"/>
                        <a:pt x="32" y="11"/>
                        <a:pt x="42" y="26"/>
                      </a:cubicBezTo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arrow"/>
                  <a:tailEnd type="arrow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明朝"/>
                      <a:ea typeface="ＭＳ Ｐ明朝"/>
                      <a:cs typeface="ＭＳ Ｐ明朝"/>
                    </a:rPr>
                    <a:t/>
                  </a:r>
                </a:p>
              </xdr:txBody>
            </xdr:sp>
          </xdr:grpSp>
          <xdr:sp>
            <xdr:nvSpPr>
              <xdr:cNvPr id="29" name="Rectangle 30"/>
              <xdr:cNvSpPr>
                <a:spLocks/>
              </xdr:cNvSpPr>
            </xdr:nvSpPr>
            <xdr:spPr>
              <a:xfrm>
                <a:off x="282" y="22"/>
                <a:ext cx="49" cy="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1" i="0" u="none" baseline="0"/>
                  <a:t>Ｎ</a:t>
                </a:r>
              </a:p>
            </xdr:txBody>
          </xdr:sp>
        </xdr:grpSp>
        <xdr:sp>
          <xdr:nvSpPr>
            <xdr:cNvPr id="30" name="Rectangle 36"/>
            <xdr:cNvSpPr>
              <a:spLocks/>
            </xdr:cNvSpPr>
          </xdr:nvSpPr>
          <xdr:spPr>
            <a:xfrm>
              <a:off x="227" y="306"/>
              <a:ext cx="68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1" i="0" u="none" baseline="0"/>
                <a:t>求点 2</a:t>
              </a:r>
            </a:p>
          </xdr:txBody>
        </xdr:sp>
      </xdr:grpSp>
    </xdr:grpSp>
    <xdr:clientData/>
  </xdr:twoCellAnchor>
  <xdr:twoCellAnchor>
    <xdr:from>
      <xdr:col>17</xdr:col>
      <xdr:colOff>76200</xdr:colOff>
      <xdr:row>13</xdr:row>
      <xdr:rowOff>161925</xdr:rowOff>
    </xdr:from>
    <xdr:to>
      <xdr:col>25</xdr:col>
      <xdr:colOff>114300</xdr:colOff>
      <xdr:row>13</xdr:row>
      <xdr:rowOff>161925</xdr:rowOff>
    </xdr:to>
    <xdr:sp>
      <xdr:nvSpPr>
        <xdr:cNvPr id="31" name="Line 46"/>
        <xdr:cNvSpPr>
          <a:spLocks/>
        </xdr:cNvSpPr>
      </xdr:nvSpPr>
      <xdr:spPr>
        <a:xfrm>
          <a:off x="3067050" y="42386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66675</xdr:colOff>
      <xdr:row>13</xdr:row>
      <xdr:rowOff>171450</xdr:rowOff>
    </xdr:from>
    <xdr:to>
      <xdr:col>29</xdr:col>
      <xdr:colOff>123825</xdr:colOff>
      <xdr:row>13</xdr:row>
      <xdr:rowOff>171450</xdr:rowOff>
    </xdr:to>
    <xdr:sp>
      <xdr:nvSpPr>
        <xdr:cNvPr id="32" name="Line 47"/>
        <xdr:cNvSpPr>
          <a:spLocks/>
        </xdr:cNvSpPr>
      </xdr:nvSpPr>
      <xdr:spPr>
        <a:xfrm>
          <a:off x="4600575" y="4248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41</xdr:col>
      <xdr:colOff>9525</xdr:colOff>
      <xdr:row>6</xdr:row>
      <xdr:rowOff>219075</xdr:rowOff>
    </xdr:from>
    <xdr:to>
      <xdr:col>78</xdr:col>
      <xdr:colOff>76200</xdr:colOff>
      <xdr:row>27</xdr:row>
      <xdr:rowOff>9525</xdr:rowOff>
    </xdr:to>
    <xdr:graphicFrame>
      <xdr:nvGraphicFramePr>
        <xdr:cNvPr id="33" name="Chart 51"/>
        <xdr:cNvGraphicFramePr/>
      </xdr:nvGraphicFramePr>
      <xdr:xfrm>
        <a:off x="7172325" y="2028825"/>
        <a:ext cx="64103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F115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9.00390625" defaultRowHeight="25.5" customHeight="1"/>
  <cols>
    <col min="1" max="1" width="3.25390625" style="0" customWidth="1"/>
    <col min="2" max="38" width="2.25390625" style="0" customWidth="1"/>
    <col min="39" max="39" width="3.50390625" style="0" customWidth="1"/>
    <col min="40" max="40" width="1.75390625" style="0" customWidth="1"/>
    <col min="41" max="84" width="2.25390625" style="0" customWidth="1"/>
    <col min="85" max="85" width="8.125" style="0" customWidth="1"/>
    <col min="86" max="86" width="12.125" style="0" customWidth="1"/>
    <col min="87" max="87" width="10.50390625" style="0" customWidth="1"/>
    <col min="88" max="88" width="10.75390625" style="0" customWidth="1"/>
    <col min="89" max="89" width="13.00390625" style="0" customWidth="1"/>
    <col min="90" max="90" width="11.375" style="0" customWidth="1"/>
    <col min="91" max="91" width="9.625" style="0" customWidth="1"/>
    <col min="92" max="101" width="4.25390625" style="0" customWidth="1"/>
    <col min="102" max="102" width="11.625" style="0" customWidth="1"/>
    <col min="103" max="103" width="14.625" style="0" customWidth="1"/>
    <col min="104" max="105" width="4.25390625" style="0" customWidth="1"/>
    <col min="106" max="111" width="7.625" style="0" customWidth="1"/>
    <col min="112" max="112" width="6.125" style="0" customWidth="1"/>
    <col min="113" max="16384" width="2.25390625" style="0" customWidth="1"/>
  </cols>
  <sheetData>
    <row r="1" ht="15" customHeight="1"/>
    <row r="3" spans="2:78" ht="25.5" customHeight="1">
      <c r="B3" s="2" t="s">
        <v>0</v>
      </c>
      <c r="D3" s="1"/>
      <c r="E3" s="1"/>
      <c r="F3" s="1"/>
      <c r="G3" s="1"/>
      <c r="H3" s="1"/>
      <c r="AP3" s="82" t="s">
        <v>37</v>
      </c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4"/>
    </row>
    <row r="4" ht="25.5" customHeight="1">
      <c r="C4" t="s">
        <v>1</v>
      </c>
    </row>
    <row r="5" ht="25.5" customHeight="1">
      <c r="C5" t="s">
        <v>2</v>
      </c>
    </row>
    <row r="6" ht="25.5" customHeight="1">
      <c r="C6" t="s">
        <v>3</v>
      </c>
    </row>
    <row r="8" spans="4:6" ht="25.5" customHeight="1">
      <c r="D8" s="85"/>
      <c r="E8" s="86"/>
      <c r="F8" s="87"/>
    </row>
    <row r="9" spans="5:96" ht="25.5" customHeight="1">
      <c r="E9" t="s">
        <v>21</v>
      </c>
      <c r="CG9" s="13"/>
      <c r="CQ9" s="8"/>
      <c r="CR9" s="8"/>
    </row>
    <row r="10" spans="4:97" ht="25.5" customHeight="1">
      <c r="D10" s="56"/>
      <c r="E10" s="57"/>
      <c r="F10" s="37"/>
      <c r="CG10" s="14"/>
      <c r="CQ10" s="9"/>
      <c r="CR10" s="9"/>
      <c r="CS10" s="8"/>
    </row>
    <row r="11" spans="5:97" ht="25.5" customHeight="1">
      <c r="E11" t="s">
        <v>41</v>
      </c>
      <c r="CG11" s="14"/>
      <c r="CQ11" s="9"/>
      <c r="CR11" s="9"/>
      <c r="CS11" s="9"/>
    </row>
    <row r="12" spans="5:97" ht="25.5" customHeight="1">
      <c r="E12" s="36" t="s">
        <v>42</v>
      </c>
      <c r="AA12" t="s">
        <v>11</v>
      </c>
      <c r="CG12" s="14"/>
      <c r="CQ12" s="9"/>
      <c r="CR12" s="9"/>
      <c r="CS12" s="9"/>
    </row>
    <row r="13" spans="3:108" ht="25.5" customHeight="1">
      <c r="C13" s="59" t="s">
        <v>46</v>
      </c>
      <c r="D13" s="59"/>
      <c r="E13" s="59"/>
      <c r="F13" s="59"/>
      <c r="G13" s="59"/>
      <c r="H13" s="59"/>
      <c r="I13" s="59"/>
      <c r="J13" s="66" t="s">
        <v>5</v>
      </c>
      <c r="K13" s="66"/>
      <c r="L13" s="66"/>
      <c r="M13" s="66"/>
      <c r="N13" s="66" t="s">
        <v>6</v>
      </c>
      <c r="O13" s="66"/>
      <c r="P13" s="66"/>
      <c r="Q13" s="66"/>
      <c r="R13" s="71" t="s">
        <v>20</v>
      </c>
      <c r="S13" s="72"/>
      <c r="T13" s="72"/>
      <c r="U13" s="72"/>
      <c r="V13" s="72"/>
      <c r="W13" s="72"/>
      <c r="X13" s="72"/>
      <c r="Y13" s="72"/>
      <c r="Z13" s="67"/>
      <c r="AA13" s="63" t="s">
        <v>7</v>
      </c>
      <c r="AB13" s="63"/>
      <c r="AC13" s="63"/>
      <c r="AD13" s="63"/>
      <c r="CG13" s="14"/>
      <c r="CQ13" s="9"/>
      <c r="CR13" s="9"/>
      <c r="CS13" s="9"/>
      <c r="DB13" t="s">
        <v>9</v>
      </c>
      <c r="DC13" t="s">
        <v>10</v>
      </c>
      <c r="DD13" t="s">
        <v>7</v>
      </c>
    </row>
    <row r="14" spans="3:110" ht="25.5" customHeight="1">
      <c r="C14" s="64" t="s">
        <v>4</v>
      </c>
      <c r="D14" s="65"/>
      <c r="E14" s="65"/>
      <c r="F14" s="65"/>
      <c r="G14" s="49" t="s">
        <v>40</v>
      </c>
      <c r="H14" s="49"/>
      <c r="I14" s="50"/>
      <c r="J14" s="53">
        <v>0</v>
      </c>
      <c r="K14" s="54"/>
      <c r="L14" s="54"/>
      <c r="M14" s="54"/>
      <c r="N14" s="54">
        <v>0</v>
      </c>
      <c r="O14" s="54"/>
      <c r="P14" s="54"/>
      <c r="Q14" s="55"/>
      <c r="R14" s="71"/>
      <c r="S14" s="72"/>
      <c r="T14" s="34"/>
      <c r="U14" s="72"/>
      <c r="V14" s="72"/>
      <c r="W14" s="34"/>
      <c r="X14" s="72"/>
      <c r="Y14" s="72"/>
      <c r="Z14" s="35"/>
      <c r="AA14" s="67"/>
      <c r="AB14" s="68"/>
      <c r="AC14" s="68"/>
      <c r="AD14" s="68"/>
      <c r="CG14" s="14"/>
      <c r="CQ14" s="9"/>
      <c r="CR14" s="9"/>
      <c r="CS14" s="9"/>
      <c r="DB14">
        <f>J15-J14</f>
        <v>20</v>
      </c>
      <c r="DC14">
        <f>N15-N14</f>
        <v>20</v>
      </c>
      <c r="DD14">
        <f>SQRT(DB14*DB14+DC14*DC14)</f>
        <v>28.284271247461902</v>
      </c>
      <c r="DE14">
        <f>IF(AND(DB14&gt;0,DC14&gt;0),DF14,IF(AND(DB14&lt;0,DC14&gt;=0),DF14+180,IF(AND(DB14&lt;0,DC14&lt;0),180+DF14,IF(AND(DB14&gt;=0,DC14&lt;0),360+DF14,DF14))))</f>
        <v>45</v>
      </c>
      <c r="DF14">
        <f>IF(DB14=0,ATAN(DC14/(DC14+0.00000000000001))*180/PI(),ATAN(DC14/DB14)*180/PI())</f>
        <v>45</v>
      </c>
    </row>
    <row r="15" spans="3:97" ht="25.5" customHeight="1">
      <c r="C15" s="56" t="s">
        <v>38</v>
      </c>
      <c r="D15" s="57"/>
      <c r="E15" s="57"/>
      <c r="F15" s="57"/>
      <c r="G15" s="51" t="s">
        <v>39</v>
      </c>
      <c r="H15" s="51"/>
      <c r="I15" s="52"/>
      <c r="J15" s="53">
        <v>20</v>
      </c>
      <c r="K15" s="54"/>
      <c r="L15" s="54"/>
      <c r="M15" s="54"/>
      <c r="N15" s="54">
        <v>20</v>
      </c>
      <c r="O15" s="54"/>
      <c r="P15" s="54"/>
      <c r="Q15" s="55"/>
      <c r="R15" s="74">
        <f>INT(DE14)</f>
        <v>45</v>
      </c>
      <c r="S15" s="73"/>
      <c r="T15" s="10" t="s">
        <v>12</v>
      </c>
      <c r="U15" s="73">
        <f>INT((DE14-R15)*60)</f>
        <v>0</v>
      </c>
      <c r="V15" s="73"/>
      <c r="W15" s="10" t="s">
        <v>14</v>
      </c>
      <c r="X15" s="73">
        <f>(((DE14-R15)*60-U15)*60)</f>
        <v>0</v>
      </c>
      <c r="Y15" s="73"/>
      <c r="Z15" s="11" t="s">
        <v>15</v>
      </c>
      <c r="AA15" s="69">
        <f>DD14</f>
        <v>28.284271247461902</v>
      </c>
      <c r="AB15" s="69"/>
      <c r="AC15" s="69"/>
      <c r="AD15" s="70"/>
      <c r="AI15" s="3" t="s">
        <v>13</v>
      </c>
      <c r="AK15" s="3" t="s">
        <v>13</v>
      </c>
      <c r="CG15" s="14"/>
      <c r="CQ15" s="9"/>
      <c r="CR15" s="9"/>
      <c r="CS15" s="9"/>
    </row>
    <row r="16" spans="85:97" ht="10.5" customHeight="1">
      <c r="CG16" s="14"/>
      <c r="CQ16" s="9"/>
      <c r="CR16" s="9"/>
      <c r="CS16" s="9"/>
    </row>
    <row r="17" spans="3:109" ht="25.5" customHeight="1">
      <c r="C17" s="60" t="s">
        <v>47</v>
      </c>
      <c r="D17" s="61"/>
      <c r="E17" s="61"/>
      <c r="F17" s="61"/>
      <c r="G17" s="61"/>
      <c r="H17" s="61"/>
      <c r="I17" s="62"/>
      <c r="J17" s="66" t="s">
        <v>7</v>
      </c>
      <c r="K17" s="66"/>
      <c r="L17" s="66"/>
      <c r="M17" s="60"/>
      <c r="N17" s="88" t="s">
        <v>17</v>
      </c>
      <c r="O17" s="88"/>
      <c r="P17" s="88"/>
      <c r="Q17" s="88"/>
      <c r="R17" s="88"/>
      <c r="S17" s="88"/>
      <c r="T17" s="88"/>
      <c r="U17" s="88"/>
      <c r="V17" s="88"/>
      <c r="W17" s="63" t="s">
        <v>5</v>
      </c>
      <c r="X17" s="63"/>
      <c r="Y17" s="63"/>
      <c r="Z17" s="63"/>
      <c r="AA17" s="63" t="s">
        <v>6</v>
      </c>
      <c r="AB17" s="63"/>
      <c r="AC17" s="63"/>
      <c r="AD17" s="63"/>
      <c r="AE17" s="71" t="s">
        <v>16</v>
      </c>
      <c r="AF17" s="72"/>
      <c r="AG17" s="72"/>
      <c r="AH17" s="72"/>
      <c r="AI17" s="72"/>
      <c r="AJ17" s="72"/>
      <c r="AK17" s="72"/>
      <c r="AL17" s="72"/>
      <c r="AM17" s="67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14"/>
      <c r="CQ17" s="9"/>
      <c r="CR17" s="9"/>
      <c r="CS17" s="9"/>
      <c r="CT17" s="8"/>
      <c r="CU17" s="8"/>
      <c r="CV17" s="8"/>
      <c r="CW17" s="8"/>
      <c r="CX17" s="89"/>
      <c r="CY17" s="90"/>
      <c r="CZ17" s="91"/>
      <c r="DA17" s="91"/>
      <c r="DC17" s="4" t="s">
        <v>8</v>
      </c>
      <c r="DD17" s="5" t="s">
        <v>18</v>
      </c>
      <c r="DE17" s="5" t="s">
        <v>19</v>
      </c>
    </row>
    <row r="18" spans="3:109" ht="25.5" customHeight="1">
      <c r="C18" s="80" t="s">
        <v>43</v>
      </c>
      <c r="D18" s="51"/>
      <c r="E18" s="51"/>
      <c r="F18" s="51"/>
      <c r="G18" s="51"/>
      <c r="H18" s="51"/>
      <c r="I18" s="52"/>
      <c r="J18" s="78">
        <v>25</v>
      </c>
      <c r="K18" s="79"/>
      <c r="L18" s="79"/>
      <c r="M18" s="79"/>
      <c r="N18" s="47">
        <v>20</v>
      </c>
      <c r="O18" s="48"/>
      <c r="P18" s="48"/>
      <c r="Q18" s="44">
        <v>0</v>
      </c>
      <c r="R18" s="44"/>
      <c r="S18" s="44"/>
      <c r="T18" s="45">
        <v>0</v>
      </c>
      <c r="U18" s="45"/>
      <c r="V18" s="46"/>
      <c r="W18" s="75">
        <f aca="true" t="shared" si="0" ref="W18:W30">IF(J18="","",$J$14-DD18)</f>
        <v>10.565456543517499</v>
      </c>
      <c r="X18" s="76"/>
      <c r="Y18" s="76"/>
      <c r="Z18" s="77"/>
      <c r="AA18" s="81">
        <f aca="true" t="shared" si="1" ref="AA18:AA30">IF(J18="","",$N$14-DE18)</f>
        <v>22.657694675916243</v>
      </c>
      <c r="AB18" s="81"/>
      <c r="AC18" s="81"/>
      <c r="AD18" s="81"/>
      <c r="AE18" s="42">
        <f>IF(J18="","",INT(CY18))</f>
        <v>65</v>
      </c>
      <c r="AF18" s="43"/>
      <c r="AG18" s="43"/>
      <c r="AH18" s="41">
        <f>IF(J18="","",INT((CY18-AE18)*60))</f>
        <v>0</v>
      </c>
      <c r="AI18" s="41"/>
      <c r="AJ18" s="41"/>
      <c r="AK18" s="39">
        <f>IF(J18="","",(((CY18-AE18)*60-AH18)*60))</f>
        <v>0</v>
      </c>
      <c r="AL18" s="39"/>
      <c r="AM18" s="40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14"/>
      <c r="CQ18" s="9"/>
      <c r="CR18" s="9"/>
      <c r="CS18" s="9"/>
      <c r="CT18" s="9"/>
      <c r="CU18" s="9"/>
      <c r="CV18" s="9"/>
      <c r="CW18" s="9"/>
      <c r="CX18" s="90">
        <f>DC18+180</f>
        <v>425</v>
      </c>
      <c r="CY18" s="90">
        <f>IF(CX18&gt;360,CX18-360,CX18)</f>
        <v>65</v>
      </c>
      <c r="CZ18" s="91"/>
      <c r="DA18" s="91"/>
      <c r="DC18" s="6">
        <f>IF(N18+Q18/60+T18/3600+$DE$14+180&gt;=720,N18+Q18/60+T18/3600+$DE$14+180-720,IF(N18+Q18/60+T18/3600+$DE$14+180&gt;=360,N18+Q18/60+T18/3600+$DE$14+180-360,N18+Q18/60+T18/3600+$DE$14+180))</f>
        <v>245</v>
      </c>
      <c r="DD18" s="6">
        <f aca="true" t="shared" si="2" ref="DD18:DD30">J18*COS(DC18*PI()/180)</f>
        <v>-10.565456543517499</v>
      </c>
      <c r="DE18" s="6">
        <f aca="true" t="shared" si="3" ref="DE18:DE30">J18*SIN(DC18*PI()/180)</f>
        <v>-22.657694675916243</v>
      </c>
    </row>
    <row r="19" spans="3:109" ht="25.5" customHeight="1">
      <c r="C19" s="80" t="s">
        <v>44</v>
      </c>
      <c r="D19" s="51"/>
      <c r="E19" s="51"/>
      <c r="F19" s="51"/>
      <c r="G19" s="51"/>
      <c r="H19" s="51"/>
      <c r="I19" s="52"/>
      <c r="J19" s="78">
        <v>10</v>
      </c>
      <c r="K19" s="79"/>
      <c r="L19" s="79"/>
      <c r="M19" s="79"/>
      <c r="N19" s="47">
        <v>150</v>
      </c>
      <c r="O19" s="48"/>
      <c r="P19" s="48"/>
      <c r="Q19" s="44">
        <v>45</v>
      </c>
      <c r="R19" s="44"/>
      <c r="S19" s="44"/>
      <c r="T19" s="45">
        <v>23</v>
      </c>
      <c r="U19" s="45"/>
      <c r="V19" s="46"/>
      <c r="W19" s="75">
        <f t="shared" si="0"/>
        <v>-9.624249629201499</v>
      </c>
      <c r="X19" s="76"/>
      <c r="Y19" s="76"/>
      <c r="Z19" s="77"/>
      <c r="AA19" s="81">
        <f t="shared" si="1"/>
        <v>-2.7154776881452762</v>
      </c>
      <c r="AB19" s="81"/>
      <c r="AC19" s="81"/>
      <c r="AD19" s="81"/>
      <c r="AE19" s="42">
        <f aca="true" t="shared" si="4" ref="AE19:AE30">IF(J19="","",INT(CY19))</f>
        <v>195</v>
      </c>
      <c r="AF19" s="43"/>
      <c r="AG19" s="43"/>
      <c r="AH19" s="41">
        <f aca="true" t="shared" si="5" ref="AH19:AH30">IF(J19="","",INT((CY19-AE19)*60))</f>
        <v>45</v>
      </c>
      <c r="AI19" s="41"/>
      <c r="AJ19" s="41"/>
      <c r="AK19" s="39">
        <f aca="true" t="shared" si="6" ref="AK19:AK30">IF(J19="","",(((CY19-AE19)*60-AH19)*60))</f>
        <v>22.99999999991087</v>
      </c>
      <c r="AL19" s="39"/>
      <c r="AM19" s="40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14"/>
      <c r="CQ19" s="9"/>
      <c r="CR19" s="9"/>
      <c r="CS19" s="9"/>
      <c r="CT19" s="9"/>
      <c r="CU19" s="9"/>
      <c r="CV19" s="9"/>
      <c r="CW19" s="9"/>
      <c r="CX19" s="90">
        <f aca="true" t="shared" si="7" ref="CX19:CX30">DC19+180</f>
        <v>195.75638888888886</v>
      </c>
      <c r="CY19" s="90">
        <f aca="true" t="shared" si="8" ref="CY19:CY30">IF(CX19&gt;360,CX19-360,CX19)</f>
        <v>195.75638888888886</v>
      </c>
      <c r="CZ19" s="91"/>
      <c r="DA19" s="91"/>
      <c r="DC19" s="6">
        <f aca="true" t="shared" si="9" ref="DC18:DC30">IF(N19+Q19/60+T19/3600+$DE$14+180&gt;=720,N19+Q19/60+T19/3600+$DE$14+180-720,IF(N19+Q19/60+T19/3600+$DE$14+180&gt;=360,N19+Q19/60+T19/3600+$DE$14+180-360,N19+Q19/60+T19/3600+$DE$14+180))</f>
        <v>15.756388888888864</v>
      </c>
      <c r="DD19" s="6">
        <f t="shared" si="2"/>
        <v>9.624249629201499</v>
      </c>
      <c r="DE19" s="6">
        <f t="shared" si="3"/>
        <v>2.7154776881452762</v>
      </c>
    </row>
    <row r="20" spans="3:109" ht="25.5" customHeight="1">
      <c r="C20" s="80" t="s">
        <v>45</v>
      </c>
      <c r="D20" s="51"/>
      <c r="E20" s="51"/>
      <c r="F20" s="51"/>
      <c r="G20" s="51"/>
      <c r="H20" s="51"/>
      <c r="I20" s="52"/>
      <c r="J20" s="78">
        <v>8</v>
      </c>
      <c r="K20" s="79"/>
      <c r="L20" s="79"/>
      <c r="M20" s="79"/>
      <c r="N20" s="47">
        <v>50</v>
      </c>
      <c r="O20" s="48"/>
      <c r="P20" s="48"/>
      <c r="Q20" s="44">
        <v>45</v>
      </c>
      <c r="R20" s="44"/>
      <c r="S20" s="44"/>
      <c r="T20" s="45">
        <v>23</v>
      </c>
      <c r="U20" s="45"/>
      <c r="V20" s="46"/>
      <c r="W20" s="75">
        <f t="shared" si="0"/>
        <v>-0.8023920567157311</v>
      </c>
      <c r="X20" s="76"/>
      <c r="Y20" s="76"/>
      <c r="Z20" s="77"/>
      <c r="AA20" s="81">
        <f t="shared" si="1"/>
        <v>7.9596587230433125</v>
      </c>
      <c r="AB20" s="81"/>
      <c r="AC20" s="81"/>
      <c r="AD20" s="81"/>
      <c r="AE20" s="42">
        <f t="shared" si="4"/>
        <v>95</v>
      </c>
      <c r="AF20" s="43"/>
      <c r="AG20" s="43"/>
      <c r="AH20" s="41">
        <f t="shared" si="5"/>
        <v>45</v>
      </c>
      <c r="AI20" s="41"/>
      <c r="AJ20" s="41"/>
      <c r="AK20" s="39">
        <f t="shared" si="6"/>
        <v>22.99999999991087</v>
      </c>
      <c r="AL20" s="39"/>
      <c r="AM20" s="40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14"/>
      <c r="CQ20" s="9"/>
      <c r="CR20" s="9"/>
      <c r="CS20" s="9"/>
      <c r="CT20" s="9"/>
      <c r="CU20" s="9"/>
      <c r="CV20" s="9"/>
      <c r="CW20" s="9"/>
      <c r="CX20" s="90">
        <f t="shared" si="7"/>
        <v>455.75638888888886</v>
      </c>
      <c r="CY20" s="90">
        <f t="shared" si="8"/>
        <v>95.75638888888886</v>
      </c>
      <c r="CZ20" s="91"/>
      <c r="DA20" s="91"/>
      <c r="DC20" s="6">
        <f t="shared" si="9"/>
        <v>275.75638888888886</v>
      </c>
      <c r="DD20" s="6">
        <f t="shared" si="2"/>
        <v>0.8023920567157311</v>
      </c>
      <c r="DE20" s="6">
        <f t="shared" si="3"/>
        <v>-7.9596587230433125</v>
      </c>
    </row>
    <row r="21" spans="3:109" ht="25.5" customHeight="1">
      <c r="C21" s="80"/>
      <c r="D21" s="51"/>
      <c r="E21" s="51"/>
      <c r="F21" s="51"/>
      <c r="G21" s="51"/>
      <c r="H21" s="51"/>
      <c r="I21" s="52"/>
      <c r="J21" s="78"/>
      <c r="K21" s="79"/>
      <c r="L21" s="79"/>
      <c r="M21" s="79"/>
      <c r="N21" s="47"/>
      <c r="O21" s="48"/>
      <c r="P21" s="48"/>
      <c r="Q21" s="44"/>
      <c r="R21" s="44"/>
      <c r="S21" s="44"/>
      <c r="T21" s="45"/>
      <c r="U21" s="45"/>
      <c r="V21" s="46"/>
      <c r="W21" s="75">
        <f t="shared" si="0"/>
      </c>
      <c r="X21" s="76"/>
      <c r="Y21" s="76"/>
      <c r="Z21" s="77"/>
      <c r="AA21" s="81">
        <f t="shared" si="1"/>
      </c>
      <c r="AB21" s="81"/>
      <c r="AC21" s="81"/>
      <c r="AD21" s="81"/>
      <c r="AE21" s="42">
        <f t="shared" si="4"/>
      </c>
      <c r="AF21" s="43"/>
      <c r="AG21" s="43"/>
      <c r="AH21" s="41">
        <f t="shared" si="5"/>
      </c>
      <c r="AI21" s="41"/>
      <c r="AJ21" s="41"/>
      <c r="AK21" s="39">
        <f t="shared" si="6"/>
      </c>
      <c r="AL21" s="39"/>
      <c r="AM21" s="40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14"/>
      <c r="CQ21" s="9"/>
      <c r="CR21" s="9"/>
      <c r="CS21" s="9"/>
      <c r="CT21" s="9"/>
      <c r="CU21" s="9"/>
      <c r="CV21" s="9"/>
      <c r="CW21" s="9"/>
      <c r="CX21" s="90">
        <f t="shared" si="7"/>
        <v>405</v>
      </c>
      <c r="CY21" s="90">
        <f t="shared" si="8"/>
        <v>45</v>
      </c>
      <c r="CZ21" s="91"/>
      <c r="DA21" s="91"/>
      <c r="DC21" s="6">
        <f t="shared" si="9"/>
        <v>225</v>
      </c>
      <c r="DD21" s="6">
        <f t="shared" si="2"/>
        <v>0</v>
      </c>
      <c r="DE21" s="6">
        <f t="shared" si="3"/>
        <v>0</v>
      </c>
    </row>
    <row r="22" spans="3:109" ht="25.5" customHeight="1">
      <c r="C22" s="80"/>
      <c r="D22" s="51"/>
      <c r="E22" s="51"/>
      <c r="F22" s="51"/>
      <c r="G22" s="51"/>
      <c r="H22" s="51"/>
      <c r="I22" s="52"/>
      <c r="J22" s="78"/>
      <c r="K22" s="79"/>
      <c r="L22" s="79"/>
      <c r="M22" s="79"/>
      <c r="N22" s="47"/>
      <c r="O22" s="48"/>
      <c r="P22" s="48"/>
      <c r="Q22" s="44"/>
      <c r="R22" s="44"/>
      <c r="S22" s="44"/>
      <c r="T22" s="45"/>
      <c r="U22" s="45"/>
      <c r="V22" s="46"/>
      <c r="W22" s="75">
        <f t="shared" si="0"/>
      </c>
      <c r="X22" s="76"/>
      <c r="Y22" s="76"/>
      <c r="Z22" s="77"/>
      <c r="AA22" s="81">
        <f t="shared" si="1"/>
      </c>
      <c r="AB22" s="81"/>
      <c r="AC22" s="81"/>
      <c r="AD22" s="81"/>
      <c r="AE22" s="42">
        <f t="shared" si="4"/>
      </c>
      <c r="AF22" s="43"/>
      <c r="AG22" s="43"/>
      <c r="AH22" s="41">
        <f t="shared" si="5"/>
      </c>
      <c r="AI22" s="41"/>
      <c r="AJ22" s="41"/>
      <c r="AK22" s="39">
        <f t="shared" si="6"/>
      </c>
      <c r="AL22" s="39"/>
      <c r="AM22" s="40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14"/>
      <c r="CQ22" s="9"/>
      <c r="CR22" s="9"/>
      <c r="CS22" s="9"/>
      <c r="CT22" s="9"/>
      <c r="CU22" s="9"/>
      <c r="CV22" s="9"/>
      <c r="CW22" s="9"/>
      <c r="CX22" s="90">
        <f t="shared" si="7"/>
        <v>405</v>
      </c>
      <c r="CY22" s="90">
        <f t="shared" si="8"/>
        <v>45</v>
      </c>
      <c r="CZ22" s="91"/>
      <c r="DA22" s="91"/>
      <c r="DC22" s="6">
        <f t="shared" si="9"/>
        <v>225</v>
      </c>
      <c r="DD22" s="6">
        <f t="shared" si="2"/>
        <v>0</v>
      </c>
      <c r="DE22" s="6">
        <f t="shared" si="3"/>
        <v>0</v>
      </c>
    </row>
    <row r="23" spans="3:109" ht="25.5" customHeight="1">
      <c r="C23" s="80"/>
      <c r="D23" s="51"/>
      <c r="E23" s="51"/>
      <c r="F23" s="51"/>
      <c r="G23" s="51"/>
      <c r="H23" s="51"/>
      <c r="I23" s="52"/>
      <c r="J23" s="78"/>
      <c r="K23" s="79"/>
      <c r="L23" s="79"/>
      <c r="M23" s="79"/>
      <c r="N23" s="47"/>
      <c r="O23" s="48"/>
      <c r="P23" s="48"/>
      <c r="Q23" s="44"/>
      <c r="R23" s="44"/>
      <c r="S23" s="44"/>
      <c r="T23" s="45"/>
      <c r="U23" s="45"/>
      <c r="V23" s="46"/>
      <c r="W23" s="75">
        <f t="shared" si="0"/>
      </c>
      <c r="X23" s="76"/>
      <c r="Y23" s="76"/>
      <c r="Z23" s="77"/>
      <c r="AA23" s="81">
        <f t="shared" si="1"/>
      </c>
      <c r="AB23" s="81"/>
      <c r="AC23" s="81"/>
      <c r="AD23" s="81"/>
      <c r="AE23" s="42">
        <f t="shared" si="4"/>
      </c>
      <c r="AF23" s="43"/>
      <c r="AG23" s="43"/>
      <c r="AH23" s="41">
        <f t="shared" si="5"/>
      </c>
      <c r="AI23" s="41"/>
      <c r="AJ23" s="41"/>
      <c r="AK23" s="39">
        <f t="shared" si="6"/>
      </c>
      <c r="AL23" s="39"/>
      <c r="AM23" s="40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14"/>
      <c r="CQ23" s="7"/>
      <c r="CR23" s="7"/>
      <c r="CS23" s="9"/>
      <c r="CT23" s="9"/>
      <c r="CU23" s="9"/>
      <c r="CV23" s="9"/>
      <c r="CW23" s="9"/>
      <c r="CX23" s="90">
        <f t="shared" si="7"/>
        <v>405</v>
      </c>
      <c r="CY23" s="90">
        <f t="shared" si="8"/>
        <v>45</v>
      </c>
      <c r="CZ23" s="91"/>
      <c r="DA23" s="91"/>
      <c r="DC23" s="6">
        <f t="shared" si="9"/>
        <v>225</v>
      </c>
      <c r="DD23" s="6">
        <f t="shared" si="2"/>
        <v>0</v>
      </c>
      <c r="DE23" s="6">
        <f t="shared" si="3"/>
        <v>0</v>
      </c>
    </row>
    <row r="24" spans="3:109" ht="25.5" customHeight="1">
      <c r="C24" s="80"/>
      <c r="D24" s="51"/>
      <c r="E24" s="51"/>
      <c r="F24" s="51"/>
      <c r="G24" s="51"/>
      <c r="H24" s="51"/>
      <c r="I24" s="52"/>
      <c r="J24" s="78"/>
      <c r="K24" s="79"/>
      <c r="L24" s="79"/>
      <c r="M24" s="79"/>
      <c r="N24" s="47"/>
      <c r="O24" s="48"/>
      <c r="P24" s="48"/>
      <c r="Q24" s="44"/>
      <c r="R24" s="44"/>
      <c r="S24" s="44"/>
      <c r="T24" s="45"/>
      <c r="U24" s="45"/>
      <c r="V24" s="46"/>
      <c r="W24" s="75">
        <f t="shared" si="0"/>
      </c>
      <c r="X24" s="76"/>
      <c r="Y24" s="76"/>
      <c r="Z24" s="77"/>
      <c r="AA24" s="81">
        <f t="shared" si="1"/>
      </c>
      <c r="AB24" s="81"/>
      <c r="AC24" s="81"/>
      <c r="AD24" s="81"/>
      <c r="AE24" s="42">
        <f t="shared" si="4"/>
      </c>
      <c r="AF24" s="43"/>
      <c r="AG24" s="43"/>
      <c r="AH24" s="41">
        <f t="shared" si="5"/>
      </c>
      <c r="AI24" s="41"/>
      <c r="AJ24" s="41"/>
      <c r="AK24" s="39">
        <f t="shared" si="6"/>
      </c>
      <c r="AL24" s="39"/>
      <c r="AM24" s="40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14"/>
      <c r="CT24" s="9"/>
      <c r="CU24" s="9"/>
      <c r="CV24" s="9"/>
      <c r="CW24" s="9"/>
      <c r="CX24" s="90">
        <f t="shared" si="7"/>
        <v>405</v>
      </c>
      <c r="CY24" s="90">
        <f t="shared" si="8"/>
        <v>45</v>
      </c>
      <c r="CZ24" s="91"/>
      <c r="DA24" s="91"/>
      <c r="DC24" s="6">
        <f t="shared" si="9"/>
        <v>225</v>
      </c>
      <c r="DD24" s="6">
        <f t="shared" si="2"/>
        <v>0</v>
      </c>
      <c r="DE24" s="6">
        <f t="shared" si="3"/>
        <v>0</v>
      </c>
    </row>
    <row r="25" spans="3:109" ht="25.5" customHeight="1">
      <c r="C25" s="80"/>
      <c r="D25" s="51"/>
      <c r="E25" s="51"/>
      <c r="F25" s="51"/>
      <c r="G25" s="51"/>
      <c r="H25" s="51"/>
      <c r="I25" s="52"/>
      <c r="J25" s="78"/>
      <c r="K25" s="79"/>
      <c r="L25" s="79"/>
      <c r="M25" s="79"/>
      <c r="N25" s="47"/>
      <c r="O25" s="48"/>
      <c r="P25" s="48"/>
      <c r="Q25" s="44"/>
      <c r="R25" s="44"/>
      <c r="S25" s="44"/>
      <c r="T25" s="45"/>
      <c r="U25" s="45"/>
      <c r="V25" s="46"/>
      <c r="W25" s="75">
        <f t="shared" si="0"/>
      </c>
      <c r="X25" s="76"/>
      <c r="Y25" s="76"/>
      <c r="Z25" s="77"/>
      <c r="AA25" s="81">
        <f t="shared" si="1"/>
      </c>
      <c r="AB25" s="81"/>
      <c r="AC25" s="81"/>
      <c r="AD25" s="81"/>
      <c r="AE25" s="42">
        <f t="shared" si="4"/>
      </c>
      <c r="AF25" s="43"/>
      <c r="AG25" s="43"/>
      <c r="AH25" s="41">
        <f t="shared" si="5"/>
      </c>
      <c r="AI25" s="41"/>
      <c r="AJ25" s="41"/>
      <c r="AK25" s="39">
        <f t="shared" si="6"/>
      </c>
      <c r="AL25" s="39"/>
      <c r="AM25" s="40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14"/>
      <c r="CT25" s="9"/>
      <c r="CU25" s="9"/>
      <c r="CV25" s="9"/>
      <c r="CW25" s="9"/>
      <c r="CX25" s="90">
        <f t="shared" si="7"/>
        <v>405</v>
      </c>
      <c r="CY25" s="90">
        <f t="shared" si="8"/>
        <v>45</v>
      </c>
      <c r="CZ25" s="91"/>
      <c r="DA25" s="91"/>
      <c r="DC25" s="6">
        <f t="shared" si="9"/>
        <v>225</v>
      </c>
      <c r="DD25" s="6">
        <f t="shared" si="2"/>
        <v>0</v>
      </c>
      <c r="DE25" s="6">
        <f t="shared" si="3"/>
        <v>0</v>
      </c>
    </row>
    <row r="26" spans="3:109" ht="25.5" customHeight="1">
      <c r="C26" s="80"/>
      <c r="D26" s="51"/>
      <c r="E26" s="51"/>
      <c r="F26" s="51"/>
      <c r="G26" s="51"/>
      <c r="H26" s="51"/>
      <c r="I26" s="52"/>
      <c r="J26" s="78"/>
      <c r="K26" s="79"/>
      <c r="L26" s="79"/>
      <c r="M26" s="79"/>
      <c r="N26" s="47"/>
      <c r="O26" s="48"/>
      <c r="P26" s="48"/>
      <c r="Q26" s="44"/>
      <c r="R26" s="44"/>
      <c r="S26" s="44"/>
      <c r="T26" s="45"/>
      <c r="U26" s="45"/>
      <c r="V26" s="46"/>
      <c r="W26" s="75">
        <f t="shared" si="0"/>
      </c>
      <c r="X26" s="76"/>
      <c r="Y26" s="76"/>
      <c r="Z26" s="77"/>
      <c r="AA26" s="81">
        <f t="shared" si="1"/>
      </c>
      <c r="AB26" s="81"/>
      <c r="AC26" s="81"/>
      <c r="AD26" s="81"/>
      <c r="AE26" s="42">
        <f t="shared" si="4"/>
      </c>
      <c r="AF26" s="43"/>
      <c r="AG26" s="43"/>
      <c r="AH26" s="41">
        <f t="shared" si="5"/>
      </c>
      <c r="AI26" s="41"/>
      <c r="AJ26" s="41"/>
      <c r="AK26" s="39">
        <f t="shared" si="6"/>
      </c>
      <c r="AL26" s="39"/>
      <c r="AM26" s="40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14"/>
      <c r="CT26" s="9"/>
      <c r="CU26" s="9"/>
      <c r="CV26" s="9"/>
      <c r="CW26" s="9"/>
      <c r="CX26" s="90">
        <f t="shared" si="7"/>
        <v>405</v>
      </c>
      <c r="CY26" s="90">
        <f t="shared" si="8"/>
        <v>45</v>
      </c>
      <c r="CZ26" s="91"/>
      <c r="DA26" s="91"/>
      <c r="DC26" s="6">
        <f t="shared" si="9"/>
        <v>225</v>
      </c>
      <c r="DD26" s="6">
        <f t="shared" si="2"/>
        <v>0</v>
      </c>
      <c r="DE26" s="6">
        <f t="shared" si="3"/>
        <v>0</v>
      </c>
    </row>
    <row r="27" spans="3:109" ht="25.5" customHeight="1">
      <c r="C27" s="80"/>
      <c r="D27" s="51"/>
      <c r="E27" s="51"/>
      <c r="F27" s="51"/>
      <c r="G27" s="51"/>
      <c r="H27" s="51"/>
      <c r="I27" s="52"/>
      <c r="J27" s="78"/>
      <c r="K27" s="79"/>
      <c r="L27" s="79"/>
      <c r="M27" s="79"/>
      <c r="N27" s="47"/>
      <c r="O27" s="48"/>
      <c r="P27" s="48"/>
      <c r="Q27" s="44"/>
      <c r="R27" s="44"/>
      <c r="S27" s="44"/>
      <c r="T27" s="45"/>
      <c r="U27" s="45"/>
      <c r="V27" s="46"/>
      <c r="W27" s="75">
        <f t="shared" si="0"/>
      </c>
      <c r="X27" s="76"/>
      <c r="Y27" s="76"/>
      <c r="Z27" s="77"/>
      <c r="AA27" s="81">
        <f t="shared" si="1"/>
      </c>
      <c r="AB27" s="81"/>
      <c r="AC27" s="81"/>
      <c r="AD27" s="81"/>
      <c r="AE27" s="42">
        <f t="shared" si="4"/>
      </c>
      <c r="AF27" s="43"/>
      <c r="AG27" s="43"/>
      <c r="AH27" s="41">
        <f t="shared" si="5"/>
      </c>
      <c r="AI27" s="41"/>
      <c r="AJ27" s="41"/>
      <c r="AK27" s="39">
        <f t="shared" si="6"/>
      </c>
      <c r="AL27" s="39"/>
      <c r="AM27" s="40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14"/>
      <c r="CT27" s="9"/>
      <c r="CU27" s="9"/>
      <c r="CV27" s="9"/>
      <c r="CW27" s="9"/>
      <c r="CX27" s="90">
        <f t="shared" si="7"/>
        <v>405</v>
      </c>
      <c r="CY27" s="90">
        <f t="shared" si="8"/>
        <v>45</v>
      </c>
      <c r="CZ27" s="91"/>
      <c r="DA27" s="91"/>
      <c r="DC27" s="6">
        <f t="shared" si="9"/>
        <v>225</v>
      </c>
      <c r="DD27" s="6">
        <f t="shared" si="2"/>
        <v>0</v>
      </c>
      <c r="DE27" s="6">
        <f t="shared" si="3"/>
        <v>0</v>
      </c>
    </row>
    <row r="28" spans="3:109" ht="25.5" customHeight="1">
      <c r="C28" s="80"/>
      <c r="D28" s="51"/>
      <c r="E28" s="51"/>
      <c r="F28" s="51"/>
      <c r="G28" s="51"/>
      <c r="H28" s="51"/>
      <c r="I28" s="52"/>
      <c r="J28" s="78"/>
      <c r="K28" s="79"/>
      <c r="L28" s="79"/>
      <c r="M28" s="79"/>
      <c r="N28" s="47"/>
      <c r="O28" s="48"/>
      <c r="P28" s="48"/>
      <c r="Q28" s="44"/>
      <c r="R28" s="44"/>
      <c r="S28" s="44"/>
      <c r="T28" s="45"/>
      <c r="U28" s="45"/>
      <c r="V28" s="46"/>
      <c r="W28" s="75">
        <f t="shared" si="0"/>
      </c>
      <c r="X28" s="76"/>
      <c r="Y28" s="76"/>
      <c r="Z28" s="77"/>
      <c r="AA28" s="81">
        <f t="shared" si="1"/>
      </c>
      <c r="AB28" s="81"/>
      <c r="AC28" s="81"/>
      <c r="AD28" s="81"/>
      <c r="AE28" s="42">
        <f t="shared" si="4"/>
      </c>
      <c r="AF28" s="43"/>
      <c r="AG28" s="43"/>
      <c r="AH28" s="41">
        <f t="shared" si="5"/>
      </c>
      <c r="AI28" s="41"/>
      <c r="AJ28" s="41"/>
      <c r="AK28" s="39">
        <f t="shared" si="6"/>
      </c>
      <c r="AL28" s="39"/>
      <c r="AM28" s="40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14"/>
      <c r="CT28" s="9"/>
      <c r="CU28" s="9"/>
      <c r="CV28" s="9"/>
      <c r="CW28" s="9"/>
      <c r="CX28" s="90">
        <f t="shared" si="7"/>
        <v>405</v>
      </c>
      <c r="CY28" s="90">
        <f t="shared" si="8"/>
        <v>45</v>
      </c>
      <c r="CZ28" s="91"/>
      <c r="DA28" s="91"/>
      <c r="DC28" s="6">
        <f t="shared" si="9"/>
        <v>225</v>
      </c>
      <c r="DD28" s="6">
        <f t="shared" si="2"/>
        <v>0</v>
      </c>
      <c r="DE28" s="6">
        <f t="shared" si="3"/>
        <v>0</v>
      </c>
    </row>
    <row r="29" spans="3:109" ht="25.5" customHeight="1">
      <c r="C29" s="80"/>
      <c r="D29" s="51"/>
      <c r="E29" s="51"/>
      <c r="F29" s="51"/>
      <c r="G29" s="51"/>
      <c r="H29" s="51"/>
      <c r="I29" s="52"/>
      <c r="J29" s="78"/>
      <c r="K29" s="79"/>
      <c r="L29" s="79"/>
      <c r="M29" s="79"/>
      <c r="N29" s="47"/>
      <c r="O29" s="48"/>
      <c r="P29" s="48"/>
      <c r="Q29" s="44"/>
      <c r="R29" s="44"/>
      <c r="S29" s="44"/>
      <c r="T29" s="45"/>
      <c r="U29" s="45"/>
      <c r="V29" s="46"/>
      <c r="W29" s="75">
        <f t="shared" si="0"/>
      </c>
      <c r="X29" s="76"/>
      <c r="Y29" s="76"/>
      <c r="Z29" s="77"/>
      <c r="AA29" s="81">
        <f t="shared" si="1"/>
      </c>
      <c r="AB29" s="81"/>
      <c r="AC29" s="81"/>
      <c r="AD29" s="81"/>
      <c r="AE29" s="42">
        <f t="shared" si="4"/>
      </c>
      <c r="AF29" s="43"/>
      <c r="AG29" s="43"/>
      <c r="AH29" s="41">
        <f t="shared" si="5"/>
      </c>
      <c r="AI29" s="41"/>
      <c r="AJ29" s="41"/>
      <c r="AK29" s="39">
        <f t="shared" si="6"/>
      </c>
      <c r="AL29" s="39"/>
      <c r="AM29" s="40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14"/>
      <c r="CT29" s="9"/>
      <c r="CU29" s="9"/>
      <c r="CV29" s="9"/>
      <c r="CW29" s="9"/>
      <c r="CX29" s="90">
        <f t="shared" si="7"/>
        <v>405</v>
      </c>
      <c r="CY29" s="90">
        <f t="shared" si="8"/>
        <v>45</v>
      </c>
      <c r="CZ29" s="91"/>
      <c r="DA29" s="91"/>
      <c r="DC29" s="6">
        <f t="shared" si="9"/>
        <v>225</v>
      </c>
      <c r="DD29" s="6">
        <f t="shared" si="2"/>
        <v>0</v>
      </c>
      <c r="DE29" s="6">
        <f t="shared" si="3"/>
        <v>0</v>
      </c>
    </row>
    <row r="30" spans="3:109" ht="25.5" customHeight="1">
      <c r="C30" s="80"/>
      <c r="D30" s="51"/>
      <c r="E30" s="51"/>
      <c r="F30" s="51"/>
      <c r="G30" s="51"/>
      <c r="H30" s="51"/>
      <c r="I30" s="52"/>
      <c r="J30" s="78"/>
      <c r="K30" s="79"/>
      <c r="L30" s="79"/>
      <c r="M30" s="79"/>
      <c r="N30" s="47"/>
      <c r="O30" s="48"/>
      <c r="P30" s="48"/>
      <c r="Q30" s="44"/>
      <c r="R30" s="44"/>
      <c r="S30" s="44"/>
      <c r="T30" s="45"/>
      <c r="U30" s="45"/>
      <c r="V30" s="46"/>
      <c r="W30" s="75">
        <f t="shared" si="0"/>
      </c>
      <c r="X30" s="76"/>
      <c r="Y30" s="76"/>
      <c r="Z30" s="77"/>
      <c r="AA30" s="81">
        <f t="shared" si="1"/>
      </c>
      <c r="AB30" s="81"/>
      <c r="AC30" s="81"/>
      <c r="AD30" s="81"/>
      <c r="AE30" s="42">
        <f t="shared" si="4"/>
      </c>
      <c r="AF30" s="43"/>
      <c r="AG30" s="43"/>
      <c r="AH30" s="41">
        <f t="shared" si="5"/>
      </c>
      <c r="AI30" s="41"/>
      <c r="AJ30" s="41"/>
      <c r="AK30" s="39">
        <f t="shared" si="6"/>
      </c>
      <c r="AL30" s="39"/>
      <c r="AM30" s="40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14"/>
      <c r="CT30" s="9"/>
      <c r="CU30" s="9"/>
      <c r="CV30" s="9"/>
      <c r="CW30" s="9"/>
      <c r="CX30" s="90">
        <f t="shared" si="7"/>
        <v>405</v>
      </c>
      <c r="CY30" s="90">
        <f t="shared" si="8"/>
        <v>45</v>
      </c>
      <c r="CZ30" s="91"/>
      <c r="DA30" s="91"/>
      <c r="DC30" s="6">
        <f t="shared" si="9"/>
        <v>225</v>
      </c>
      <c r="DD30" s="6">
        <f t="shared" si="2"/>
        <v>0</v>
      </c>
      <c r="DE30" s="6">
        <f t="shared" si="3"/>
        <v>0</v>
      </c>
    </row>
    <row r="31" ht="25.5" customHeight="1">
      <c r="CG31" s="14"/>
    </row>
    <row r="32" ht="25.5" customHeight="1">
      <c r="CG32" s="14"/>
    </row>
    <row r="33" ht="25.5" customHeight="1">
      <c r="CG33" s="14"/>
    </row>
    <row r="34" ht="25.5" customHeight="1">
      <c r="CG34" s="14"/>
    </row>
    <row r="35" ht="25.5" customHeight="1">
      <c r="CG35" s="14"/>
    </row>
    <row r="36" ht="25.5" customHeight="1">
      <c r="CG36" s="14"/>
    </row>
    <row r="37" ht="25.5" customHeight="1">
      <c r="CG37" s="14"/>
    </row>
    <row r="38" ht="25.5" customHeight="1">
      <c r="CG38" s="14"/>
    </row>
    <row r="39" ht="25.5" customHeight="1">
      <c r="CG39" s="14"/>
    </row>
    <row r="40" ht="25.5" customHeight="1">
      <c r="CG40" s="14"/>
    </row>
    <row r="41" ht="25.5" customHeight="1">
      <c r="CG41" s="14"/>
    </row>
    <row r="42" ht="25.5" customHeight="1">
      <c r="CG42" s="14"/>
    </row>
    <row r="43" ht="25.5" customHeight="1">
      <c r="CG43" s="14"/>
    </row>
    <row r="44" ht="25.5" customHeight="1">
      <c r="CG44" s="14"/>
    </row>
    <row r="45" ht="25.5" customHeight="1">
      <c r="CG45" s="14"/>
    </row>
    <row r="46" ht="25.5" customHeight="1">
      <c r="CG46" s="14"/>
    </row>
    <row r="47" ht="25.5" customHeight="1">
      <c r="CG47" s="14"/>
    </row>
    <row r="48" ht="25.5" customHeight="1">
      <c r="CG48" s="14"/>
    </row>
    <row r="49" ht="25.5" customHeight="1">
      <c r="CG49" s="14"/>
    </row>
    <row r="50" ht="25.5" customHeight="1">
      <c r="CG50" s="14"/>
    </row>
    <row r="51" ht="25.5" customHeight="1">
      <c r="CG51" s="14"/>
    </row>
    <row r="52" ht="25.5" customHeight="1">
      <c r="CG52" s="14"/>
    </row>
    <row r="53" ht="25.5" customHeight="1">
      <c r="CG53" s="14"/>
    </row>
    <row r="54" ht="25.5" customHeight="1">
      <c r="CG54" s="14"/>
    </row>
    <row r="55" ht="25.5" customHeight="1">
      <c r="CG55" s="14"/>
    </row>
    <row r="56" ht="25.5" customHeight="1">
      <c r="CG56" s="14"/>
    </row>
    <row r="57" ht="25.5" customHeight="1">
      <c r="CG57" s="14"/>
    </row>
    <row r="58" ht="25.5" customHeight="1">
      <c r="CG58" s="14"/>
    </row>
    <row r="59" ht="25.5" customHeight="1">
      <c r="CG59" s="14"/>
    </row>
    <row r="60" ht="25.5" customHeight="1">
      <c r="CG60" s="14"/>
    </row>
    <row r="61" spans="85:94" ht="25.5" customHeight="1">
      <c r="CG61" s="14"/>
      <c r="CH61" s="14"/>
      <c r="CI61" s="14"/>
      <c r="CJ61" s="14"/>
      <c r="CK61" s="15"/>
      <c r="CL61" s="15"/>
      <c r="CM61" s="15"/>
      <c r="CN61" s="16" t="s">
        <v>28</v>
      </c>
      <c r="CO61" s="15" t="s">
        <v>29</v>
      </c>
      <c r="CP61" s="14"/>
    </row>
    <row r="62" spans="85:94" ht="25.5" customHeight="1">
      <c r="CG62" s="14"/>
      <c r="CH62" s="14"/>
      <c r="CI62" s="14"/>
      <c r="CJ62" s="14"/>
      <c r="CK62" s="17" t="s">
        <v>30</v>
      </c>
      <c r="CL62" s="18"/>
      <c r="CM62" s="19">
        <f>MAX(W18:Z30)</f>
        <v>10.565456543517499</v>
      </c>
      <c r="CN62" s="19">
        <f>SQRT((CI67-CM62)^2)</f>
        <v>10.565456543517499</v>
      </c>
      <c r="CO62" s="20">
        <f>MAX(CN62:CN63)</f>
        <v>10.565456543517499</v>
      </c>
      <c r="CP62" s="14"/>
    </row>
    <row r="63" spans="85:94" ht="25.5" customHeight="1">
      <c r="CG63" s="14"/>
      <c r="CH63" s="14"/>
      <c r="CI63" s="14"/>
      <c r="CJ63" s="14"/>
      <c r="CK63" s="17" t="s">
        <v>31</v>
      </c>
      <c r="CL63" s="18"/>
      <c r="CM63" s="19">
        <f>MIN(W18:Z30)</f>
        <v>-9.624249629201499</v>
      </c>
      <c r="CN63" s="19">
        <f>SQRT((CI67-CM63)^2)</f>
        <v>9.624249629201499</v>
      </c>
      <c r="CO63" s="21"/>
      <c r="CP63" s="14"/>
    </row>
    <row r="64" spans="85:94" ht="25.5" customHeight="1">
      <c r="CG64" s="12"/>
      <c r="CH64" s="14"/>
      <c r="CI64" s="14" t="s">
        <v>32</v>
      </c>
      <c r="CJ64" s="14" t="s">
        <v>33</v>
      </c>
      <c r="CK64" s="15"/>
      <c r="CL64" s="15"/>
      <c r="CM64" s="15"/>
      <c r="CN64" s="15"/>
      <c r="CO64" s="22"/>
      <c r="CP64" s="14"/>
    </row>
    <row r="65" spans="85:94" ht="25.5" customHeight="1">
      <c r="CG65" s="12"/>
      <c r="CH65" s="14"/>
      <c r="CI65" s="14"/>
      <c r="CJ65" s="14"/>
      <c r="CK65" s="15"/>
      <c r="CL65" s="15"/>
      <c r="CM65" s="15"/>
      <c r="CN65" s="15"/>
      <c r="CO65" s="15"/>
      <c r="CP65" s="14"/>
    </row>
    <row r="66" spans="85:94" ht="25.5" customHeight="1" thickBot="1">
      <c r="CG66" s="12"/>
      <c r="CH66" s="14"/>
      <c r="CI66" s="14">
        <v>0</v>
      </c>
      <c r="CJ66" s="14">
        <v>0</v>
      </c>
      <c r="CK66" s="15"/>
      <c r="CL66" s="15"/>
      <c r="CM66" s="15"/>
      <c r="CN66" s="15"/>
      <c r="CO66" s="15"/>
      <c r="CP66" s="14"/>
    </row>
    <row r="67" spans="86:94" ht="25.5" customHeight="1" thickBot="1">
      <c r="CH67" s="14"/>
      <c r="CI67" s="23">
        <f>J14</f>
        <v>0</v>
      </c>
      <c r="CJ67" s="24">
        <f>N14</f>
        <v>0</v>
      </c>
      <c r="CK67" s="14" t="s">
        <v>22</v>
      </c>
      <c r="CL67" s="14" t="s">
        <v>34</v>
      </c>
      <c r="CM67" s="14" t="s">
        <v>35</v>
      </c>
      <c r="CN67" s="14"/>
      <c r="CO67" s="14"/>
      <c r="CP67" s="14"/>
    </row>
    <row r="68" spans="86:94" ht="25.5" customHeight="1">
      <c r="CH68" s="14"/>
      <c r="CI68" s="25">
        <f>CO62+CI67</f>
        <v>10.565456543517499</v>
      </c>
      <c r="CJ68" s="25">
        <f>CJ67</f>
        <v>0</v>
      </c>
      <c r="CK68" s="14" t="s">
        <v>36</v>
      </c>
      <c r="CL68" s="19">
        <f>SQRT((CI68-CI67)^2)</f>
        <v>10.565456543517499</v>
      </c>
      <c r="CM68" s="26">
        <f>CL68/6</f>
        <v>1.760909423919583</v>
      </c>
      <c r="CN68" s="26"/>
      <c r="CO68" s="14"/>
      <c r="CP68" s="14"/>
    </row>
    <row r="69" spans="86:94" ht="25.5" customHeight="1">
      <c r="CH69" s="14"/>
      <c r="CI69" s="19"/>
      <c r="CJ69" s="19"/>
      <c r="CK69" s="14"/>
      <c r="CL69" s="19"/>
      <c r="CM69" s="26"/>
      <c r="CN69" s="26"/>
      <c r="CO69" s="26"/>
      <c r="CP69" s="14"/>
    </row>
    <row r="70" spans="86:94" ht="25.5" customHeight="1">
      <c r="CH70" s="14"/>
      <c r="CI70" s="19"/>
      <c r="CJ70" s="19"/>
      <c r="CK70" s="14"/>
      <c r="CL70" s="26"/>
      <c r="CM70" s="26"/>
      <c r="CN70" s="14"/>
      <c r="CO70" s="14"/>
      <c r="CP70" s="14"/>
    </row>
    <row r="71" spans="86:94" ht="25.5" customHeight="1" thickBot="1">
      <c r="CH71" s="14"/>
      <c r="CI71" s="27"/>
      <c r="CJ71" s="27"/>
      <c r="CK71" s="14"/>
      <c r="CL71" s="26"/>
      <c r="CM71" s="26"/>
      <c r="CN71" s="14"/>
      <c r="CO71" s="14"/>
      <c r="CP71" s="15"/>
    </row>
    <row r="72" spans="86:94" ht="25.5" customHeight="1" thickBot="1">
      <c r="CH72" s="14"/>
      <c r="CI72" s="23">
        <f>CI67</f>
        <v>0</v>
      </c>
      <c r="CJ72" s="23">
        <f>CJ67</f>
        <v>0</v>
      </c>
      <c r="CK72" s="14" t="s">
        <v>22</v>
      </c>
      <c r="CL72" s="28"/>
      <c r="CM72" s="16"/>
      <c r="CN72" s="16"/>
      <c r="CO72" s="16"/>
      <c r="CP72" s="15"/>
    </row>
    <row r="73" spans="86:94" ht="25.5" customHeight="1" thickBot="1">
      <c r="CH73" s="14">
        <v>1</v>
      </c>
      <c r="CI73" s="29">
        <f>J15</f>
        <v>20</v>
      </c>
      <c r="CJ73" s="29">
        <f>N15</f>
        <v>20</v>
      </c>
      <c r="CK73" s="14" t="s">
        <v>25</v>
      </c>
      <c r="CL73" s="16"/>
      <c r="CM73" s="16"/>
      <c r="CN73" s="16"/>
      <c r="CO73" s="16"/>
      <c r="CP73" s="15"/>
    </row>
    <row r="74" spans="86:94" ht="25.5" customHeight="1" thickBot="1">
      <c r="CH74" s="14"/>
      <c r="CI74" s="23">
        <f>CI72</f>
        <v>0</v>
      </c>
      <c r="CJ74" s="23">
        <f>CJ72</f>
        <v>0</v>
      </c>
      <c r="CK74" s="14" t="s">
        <v>22</v>
      </c>
      <c r="CL74" s="16"/>
      <c r="CM74" s="16"/>
      <c r="CN74" s="16"/>
      <c r="CO74" s="16"/>
      <c r="CP74" s="15"/>
    </row>
    <row r="75" spans="86:94" ht="25.5" customHeight="1" thickBot="1">
      <c r="CH75" s="14">
        <v>2</v>
      </c>
      <c r="CI75" s="25">
        <f>IF(J18="",CI74,W18)</f>
        <v>10.565456543517499</v>
      </c>
      <c r="CJ75" s="25">
        <f>IF(J18="",CJ74,AA18)</f>
        <v>22.657694675916243</v>
      </c>
      <c r="CK75" s="14"/>
      <c r="CL75" s="16"/>
      <c r="CM75" s="16"/>
      <c r="CN75" s="16"/>
      <c r="CO75" s="16"/>
      <c r="CP75" s="15"/>
    </row>
    <row r="76" spans="86:94" ht="25.5" customHeight="1" thickBot="1">
      <c r="CH76" s="14"/>
      <c r="CI76" s="23">
        <f>CI74</f>
        <v>0</v>
      </c>
      <c r="CJ76" s="23">
        <f>CJ74</f>
        <v>0</v>
      </c>
      <c r="CK76" s="14" t="s">
        <v>22</v>
      </c>
      <c r="CL76" s="19">
        <f>MAX(CJ73:CJ99)</f>
        <v>22.657694675916243</v>
      </c>
      <c r="CM76" s="26" t="s">
        <v>23</v>
      </c>
      <c r="CN76" s="26">
        <f>SQRT(CL76*CL76)</f>
        <v>22.657694675916243</v>
      </c>
      <c r="CO76" s="16"/>
      <c r="CP76" s="15"/>
    </row>
    <row r="77" spans="86:94" ht="25.5" customHeight="1" thickBot="1">
      <c r="CH77" s="14">
        <v>3</v>
      </c>
      <c r="CI77" s="25">
        <f>IF(J19="",CI76,W19)</f>
        <v>-9.624249629201499</v>
      </c>
      <c r="CJ77" s="25">
        <f>IF(J19="",CJ76,AA19)</f>
        <v>-2.7154776881452762</v>
      </c>
      <c r="CK77" s="33">
        <v>19</v>
      </c>
      <c r="CL77" s="19">
        <f>MIN(CJ73:CJ99)</f>
        <v>-2.7154776881452762</v>
      </c>
      <c r="CM77" s="26" t="s">
        <v>24</v>
      </c>
      <c r="CN77" s="26">
        <f>SQRT(CL77*CL77)</f>
        <v>2.7154776881452762</v>
      </c>
      <c r="CO77" s="16"/>
      <c r="CP77" s="15"/>
    </row>
    <row r="78" spans="86:94" ht="25.5" customHeight="1" thickBot="1">
      <c r="CH78" s="14"/>
      <c r="CI78" s="23">
        <f>CI76</f>
        <v>0</v>
      </c>
      <c r="CJ78" s="23">
        <f>CJ76</f>
        <v>0</v>
      </c>
      <c r="CK78" s="14" t="s">
        <v>22</v>
      </c>
      <c r="CL78" s="26">
        <f>CN76+CN77</f>
        <v>25.37317236406152</v>
      </c>
      <c r="CM78" s="26"/>
      <c r="CN78" s="16"/>
      <c r="CO78" s="16"/>
      <c r="CP78" s="15"/>
    </row>
    <row r="79" spans="86:94" ht="25.5" customHeight="1" thickBot="1">
      <c r="CH79" s="14">
        <v>4</v>
      </c>
      <c r="CI79" s="25">
        <f>IF(J20="",CI78,W20)</f>
        <v>-0.8023920567157311</v>
      </c>
      <c r="CJ79" s="25">
        <f>IF(J20="",CJ78,AA20)</f>
        <v>7.9596587230433125</v>
      </c>
      <c r="CK79" s="33">
        <v>20</v>
      </c>
      <c r="CL79" s="26">
        <f>CL78/12</f>
        <v>2.11443103033846</v>
      </c>
      <c r="CM79" s="26"/>
      <c r="CN79" s="16"/>
      <c r="CO79" s="16"/>
      <c r="CP79" s="15"/>
    </row>
    <row r="80" spans="86:94" ht="25.5" customHeight="1" thickBot="1">
      <c r="CH80" s="14"/>
      <c r="CI80" s="23">
        <f>CI78</f>
        <v>0</v>
      </c>
      <c r="CJ80" s="23">
        <f>CJ78</f>
        <v>0</v>
      </c>
      <c r="CK80" s="33" t="s">
        <v>22</v>
      </c>
      <c r="CL80" s="30"/>
      <c r="CM80" s="31"/>
      <c r="CN80" s="16"/>
      <c r="CO80" s="16"/>
      <c r="CP80" s="15"/>
    </row>
    <row r="81" spans="86:94" ht="25.5" customHeight="1" thickBot="1">
      <c r="CH81" s="16">
        <v>5</v>
      </c>
      <c r="CI81" s="25">
        <f>IF(J21="",CI80,W21)</f>
        <v>0</v>
      </c>
      <c r="CJ81" s="25">
        <f>IF(J21="",CJ80,AA21)</f>
        <v>0</v>
      </c>
      <c r="CK81" s="33">
        <v>21</v>
      </c>
      <c r="CL81" s="16"/>
      <c r="CM81" s="16"/>
      <c r="CN81" s="16"/>
      <c r="CO81" s="16"/>
      <c r="CP81" s="15"/>
    </row>
    <row r="82" spans="86:94" ht="25.5" customHeight="1" thickBot="1">
      <c r="CH82" s="16"/>
      <c r="CI82" s="23">
        <f>CI80</f>
        <v>0</v>
      </c>
      <c r="CJ82" s="23">
        <f>CJ80</f>
        <v>0</v>
      </c>
      <c r="CK82" s="33" t="s">
        <v>22</v>
      </c>
      <c r="CL82" s="16"/>
      <c r="CM82" s="16"/>
      <c r="CN82" s="16"/>
      <c r="CO82" s="16"/>
      <c r="CP82" s="15"/>
    </row>
    <row r="83" spans="86:94" ht="25.5" customHeight="1" thickBot="1">
      <c r="CH83" s="16">
        <v>6</v>
      </c>
      <c r="CI83" s="25">
        <f>IF(J22="",CI82,W22)</f>
        <v>0</v>
      </c>
      <c r="CJ83" s="25">
        <f>IF(J22="",CJ82,AA22)</f>
        <v>0</v>
      </c>
      <c r="CK83" s="33">
        <v>22</v>
      </c>
      <c r="CL83" s="16"/>
      <c r="CM83" s="16"/>
      <c r="CN83" s="16"/>
      <c r="CO83" s="16"/>
      <c r="CP83" s="15"/>
    </row>
    <row r="84" spans="86:94" ht="25.5" customHeight="1" thickBot="1">
      <c r="CH84" s="16"/>
      <c r="CI84" s="23">
        <f>CI82</f>
        <v>0</v>
      </c>
      <c r="CJ84" s="23">
        <f>CJ82</f>
        <v>0</v>
      </c>
      <c r="CK84" s="33" t="s">
        <v>22</v>
      </c>
      <c r="CL84" s="16"/>
      <c r="CM84" s="16"/>
      <c r="CN84" s="16"/>
      <c r="CO84" s="16"/>
      <c r="CP84" s="15"/>
    </row>
    <row r="85" spans="86:94" ht="25.5" customHeight="1" thickBot="1">
      <c r="CH85" s="16">
        <v>7</v>
      </c>
      <c r="CI85" s="25">
        <f>IF(J23="",CI84,W23)</f>
        <v>0</v>
      </c>
      <c r="CJ85" s="25">
        <f>IF(J23="",CJ84,AA23)</f>
        <v>0</v>
      </c>
      <c r="CK85" s="33">
        <v>23</v>
      </c>
      <c r="CL85" s="16"/>
      <c r="CM85" s="16"/>
      <c r="CN85" s="16"/>
      <c r="CO85" s="16"/>
      <c r="CP85" s="16"/>
    </row>
    <row r="86" spans="86:94" ht="25.5" customHeight="1" thickBot="1">
      <c r="CH86" s="16"/>
      <c r="CI86" s="23">
        <f>CI84</f>
        <v>0</v>
      </c>
      <c r="CJ86" s="23">
        <f>CJ84</f>
        <v>0</v>
      </c>
      <c r="CK86" s="33" t="s">
        <v>22</v>
      </c>
      <c r="CL86" s="14"/>
      <c r="CM86" s="14"/>
      <c r="CN86" s="14"/>
      <c r="CO86" s="14"/>
      <c r="CP86" s="16"/>
    </row>
    <row r="87" spans="86:94" ht="25.5" customHeight="1" thickBot="1">
      <c r="CH87" s="16">
        <v>8</v>
      </c>
      <c r="CI87" s="25">
        <f>IF(J24="",CI86,W24)</f>
        <v>0</v>
      </c>
      <c r="CJ87" s="25">
        <f>IF(J24="",CJ86,AA24)</f>
        <v>0</v>
      </c>
      <c r="CK87" s="33">
        <v>24</v>
      </c>
      <c r="CL87" s="14"/>
      <c r="CM87" s="14"/>
      <c r="CN87" s="14"/>
      <c r="CO87" s="14"/>
      <c r="CP87" s="16"/>
    </row>
    <row r="88" spans="86:94" ht="25.5" customHeight="1" thickBot="1">
      <c r="CH88" s="16"/>
      <c r="CI88" s="23">
        <f>CI86</f>
        <v>0</v>
      </c>
      <c r="CJ88" s="23">
        <f>CJ86</f>
        <v>0</v>
      </c>
      <c r="CK88" s="33" t="s">
        <v>22</v>
      </c>
      <c r="CL88" s="14"/>
      <c r="CM88" s="14"/>
      <c r="CN88" s="14"/>
      <c r="CO88" s="14"/>
      <c r="CP88" s="16"/>
    </row>
    <row r="89" spans="86:94" ht="25.5" customHeight="1" thickBot="1">
      <c r="CH89" s="16">
        <v>9</v>
      </c>
      <c r="CI89" s="25">
        <f>IF(J25="",CI88,W25)</f>
        <v>0</v>
      </c>
      <c r="CJ89" s="25">
        <f>IF(J25="",CJ88,AA25)</f>
        <v>0</v>
      </c>
      <c r="CK89" s="33">
        <v>25</v>
      </c>
      <c r="CL89" s="14"/>
      <c r="CM89" s="14"/>
      <c r="CN89" s="14"/>
      <c r="CO89" s="14"/>
      <c r="CP89" s="16"/>
    </row>
    <row r="90" spans="86:94" ht="25.5" customHeight="1" thickBot="1">
      <c r="CH90" s="16"/>
      <c r="CI90" s="23">
        <f>CI88</f>
        <v>0</v>
      </c>
      <c r="CJ90" s="23">
        <f>CJ88</f>
        <v>0</v>
      </c>
      <c r="CK90" s="33" t="s">
        <v>22</v>
      </c>
      <c r="CL90" s="14"/>
      <c r="CM90" s="14"/>
      <c r="CN90" s="14"/>
      <c r="CO90" s="14"/>
      <c r="CP90" s="16"/>
    </row>
    <row r="91" spans="86:94" ht="25.5" customHeight="1" thickBot="1">
      <c r="CH91" s="16">
        <v>10</v>
      </c>
      <c r="CI91" s="25">
        <f>IF(J26="",CI90,W26)</f>
        <v>0</v>
      </c>
      <c r="CJ91" s="25">
        <f>IF(J26="",CJ90,AA26)</f>
        <v>0</v>
      </c>
      <c r="CK91" s="33">
        <v>16</v>
      </c>
      <c r="CL91" s="14"/>
      <c r="CM91" s="14"/>
      <c r="CN91" s="14"/>
      <c r="CO91" s="14"/>
      <c r="CP91" s="16"/>
    </row>
    <row r="92" spans="86:94" ht="25.5" customHeight="1" thickBot="1">
      <c r="CH92" s="16"/>
      <c r="CI92" s="23">
        <f>CI90</f>
        <v>0</v>
      </c>
      <c r="CJ92" s="23">
        <f>CJ90</f>
        <v>0</v>
      </c>
      <c r="CK92" s="33" t="s">
        <v>22</v>
      </c>
      <c r="CL92" s="14"/>
      <c r="CM92" s="14"/>
      <c r="CN92" s="14"/>
      <c r="CO92" s="14"/>
      <c r="CP92" s="16"/>
    </row>
    <row r="93" spans="86:94" ht="25.5" customHeight="1" thickBot="1">
      <c r="CH93" s="16">
        <v>11</v>
      </c>
      <c r="CI93" s="25">
        <f>IF(J27="",CI92,W27)</f>
        <v>0</v>
      </c>
      <c r="CJ93" s="25">
        <f>IF(J27="",CJ92,AA27)</f>
        <v>0</v>
      </c>
      <c r="CK93" s="33">
        <v>27</v>
      </c>
      <c r="CL93" s="14"/>
      <c r="CM93" s="14"/>
      <c r="CN93" s="14"/>
      <c r="CO93" s="14"/>
      <c r="CP93" s="16"/>
    </row>
    <row r="94" spans="86:94" ht="25.5" customHeight="1" thickBot="1">
      <c r="CH94" s="16"/>
      <c r="CI94" s="23">
        <f>CI92</f>
        <v>0</v>
      </c>
      <c r="CJ94" s="23">
        <f>CJ92</f>
        <v>0</v>
      </c>
      <c r="CK94" s="33" t="s">
        <v>22</v>
      </c>
      <c r="CL94" s="14"/>
      <c r="CM94" s="14"/>
      <c r="CN94" s="14"/>
      <c r="CO94" s="14"/>
      <c r="CP94" s="16"/>
    </row>
    <row r="95" spans="86:94" ht="25.5" customHeight="1" thickBot="1">
      <c r="CH95" s="14">
        <v>12</v>
      </c>
      <c r="CI95" s="25">
        <f>IF(J28="",CI94,W28)</f>
        <v>0</v>
      </c>
      <c r="CJ95" s="25">
        <f>IF(J28="",CJ94,AA28)</f>
        <v>0</v>
      </c>
      <c r="CK95" s="33">
        <v>28</v>
      </c>
      <c r="CL95" s="14"/>
      <c r="CM95" s="14"/>
      <c r="CN95" s="14"/>
      <c r="CO95" s="14"/>
      <c r="CP95" s="14"/>
    </row>
    <row r="96" spans="86:94" ht="25.5" customHeight="1" thickBot="1">
      <c r="CH96" s="14"/>
      <c r="CI96" s="23">
        <f>CI94</f>
        <v>0</v>
      </c>
      <c r="CJ96" s="23">
        <f>CJ94</f>
        <v>0</v>
      </c>
      <c r="CK96" s="33" t="s">
        <v>22</v>
      </c>
      <c r="CL96" s="14"/>
      <c r="CM96" s="14"/>
      <c r="CN96" s="14"/>
      <c r="CO96" s="14"/>
      <c r="CP96" s="14"/>
    </row>
    <row r="97" spans="86:94" ht="25.5" customHeight="1" thickBot="1">
      <c r="CH97" s="14">
        <v>13</v>
      </c>
      <c r="CI97" s="25">
        <f>IF(J29="",CI96,W29)</f>
        <v>0</v>
      </c>
      <c r="CJ97" s="25">
        <f>IF(J29="",CJ96,AA29)</f>
        <v>0</v>
      </c>
      <c r="CK97" s="33">
        <v>29</v>
      </c>
      <c r="CL97" s="14"/>
      <c r="CM97" s="14"/>
      <c r="CN97" s="14"/>
      <c r="CO97" s="14"/>
      <c r="CP97" s="14"/>
    </row>
    <row r="98" spans="86:94" ht="25.5" customHeight="1" thickBot="1">
      <c r="CH98" s="14"/>
      <c r="CI98" s="23">
        <f>CI96</f>
        <v>0</v>
      </c>
      <c r="CJ98" s="23">
        <f>CJ96</f>
        <v>0</v>
      </c>
      <c r="CK98" s="33" t="s">
        <v>22</v>
      </c>
      <c r="CL98" s="14"/>
      <c r="CM98" s="14"/>
      <c r="CN98" s="14"/>
      <c r="CO98" s="14"/>
      <c r="CP98" s="14"/>
    </row>
    <row r="99" spans="86:94" ht="25.5" customHeight="1" thickBot="1">
      <c r="CH99" s="14"/>
      <c r="CI99" s="25">
        <f>IF(J30="",CI98,W30)</f>
        <v>0</v>
      </c>
      <c r="CJ99" s="25">
        <f>IF(J30="",CJ98,AA30)</f>
        <v>0</v>
      </c>
      <c r="CK99" s="33">
        <v>30</v>
      </c>
      <c r="CL99" s="14"/>
      <c r="CM99" s="14"/>
      <c r="CN99" s="14"/>
      <c r="CO99" s="14"/>
      <c r="CP99" s="14"/>
    </row>
    <row r="100" spans="86:94" ht="25.5" customHeight="1" thickBot="1">
      <c r="CH100" s="14"/>
      <c r="CI100" s="23">
        <f>CI98</f>
        <v>0</v>
      </c>
      <c r="CJ100" s="23">
        <f>CJ98</f>
        <v>0</v>
      </c>
      <c r="CK100" s="33" t="s">
        <v>22</v>
      </c>
      <c r="CL100" s="14"/>
      <c r="CM100" s="14"/>
      <c r="CN100" s="14"/>
      <c r="CO100" s="14"/>
      <c r="CP100" s="14"/>
    </row>
    <row r="101" spans="86:94" ht="25.5" customHeight="1">
      <c r="CH101" s="14"/>
      <c r="CI101" s="22"/>
      <c r="CJ101" s="22"/>
      <c r="CK101" s="33"/>
      <c r="CL101" s="14"/>
      <c r="CM101" s="14"/>
      <c r="CN101" s="14"/>
      <c r="CO101" s="14"/>
      <c r="CP101" s="14"/>
    </row>
    <row r="102" spans="86:94" ht="25.5" customHeight="1">
      <c r="CH102" s="14"/>
      <c r="CI102" s="19">
        <f>CI104+CH109</f>
        <v>20</v>
      </c>
      <c r="CJ102" s="19">
        <f>CJ104+CK109</f>
        <v>26.908771941056223</v>
      </c>
      <c r="CK102" s="12"/>
      <c r="CL102" s="14"/>
      <c r="CM102" s="14"/>
      <c r="CN102" s="14"/>
      <c r="CO102" s="14"/>
      <c r="CP102" s="14"/>
    </row>
    <row r="103" spans="86:94" ht="25.5" customHeight="1">
      <c r="CH103" s="14"/>
      <c r="CI103" s="12"/>
      <c r="CJ103" s="12"/>
      <c r="CK103" s="12"/>
      <c r="CL103" s="19">
        <f>MAX(CI67:CI100)</f>
        <v>20</v>
      </c>
      <c r="CM103" s="19">
        <f>MAX(CJ67:CJ100)</f>
        <v>22.657694675916243</v>
      </c>
      <c r="CN103" s="14" t="s">
        <v>26</v>
      </c>
      <c r="CO103" s="14"/>
      <c r="CP103" s="14"/>
    </row>
    <row r="104" spans="86:94" ht="25.5" customHeight="1">
      <c r="CH104" s="14"/>
      <c r="CI104" s="19">
        <f>MIN(CI67:CI100)</f>
        <v>-9.624249629201499</v>
      </c>
      <c r="CJ104" s="19">
        <f>MIN(CJ67:CJ100)</f>
        <v>-2.7154776881452762</v>
      </c>
      <c r="CK104" s="14" t="s">
        <v>27</v>
      </c>
      <c r="CL104" s="19">
        <f>MIN(CI67:CI100)</f>
        <v>-9.624249629201499</v>
      </c>
      <c r="CM104" s="19">
        <f>MIN(CJ67:CJ100)</f>
        <v>-2.7154776881452762</v>
      </c>
      <c r="CN104" s="14" t="s">
        <v>27</v>
      </c>
      <c r="CO104" s="14"/>
      <c r="CP104" s="14"/>
    </row>
    <row r="105" spans="86:94" ht="25.5" customHeight="1">
      <c r="CH105" s="14"/>
      <c r="CI105" s="26"/>
      <c r="CJ105" s="26"/>
      <c r="CK105" s="14"/>
      <c r="CL105" s="19">
        <f>CL103-CL104</f>
        <v>29.6242496292015</v>
      </c>
      <c r="CM105" s="19">
        <f>CM103-CM104</f>
        <v>25.37317236406152</v>
      </c>
      <c r="CN105" s="32" t="s">
        <v>28</v>
      </c>
      <c r="CO105" s="14"/>
      <c r="CP105" s="14"/>
    </row>
    <row r="106" spans="86:94" ht="25.5" customHeight="1">
      <c r="CH106" s="14"/>
      <c r="CI106" s="19">
        <f>MAX(CI67:CI100)</f>
        <v>20</v>
      </c>
      <c r="CJ106" s="19">
        <f>MAX(CJ67:CJ100)</f>
        <v>22.657694675916243</v>
      </c>
      <c r="CK106" s="14" t="s">
        <v>26</v>
      </c>
      <c r="CL106" s="38">
        <f>MAX(CL105:CM105)</f>
        <v>29.6242496292015</v>
      </c>
      <c r="CM106" s="58"/>
      <c r="CN106" s="14" t="s">
        <v>29</v>
      </c>
      <c r="CO106" s="14"/>
      <c r="CP106" s="14"/>
    </row>
    <row r="107" spans="86:94" ht="25.5" customHeight="1">
      <c r="CH107" s="26" t="s">
        <v>28</v>
      </c>
      <c r="CI107" s="14"/>
      <c r="CJ107" s="14"/>
      <c r="CK107" s="26" t="s">
        <v>28</v>
      </c>
      <c r="CL107" s="19"/>
      <c r="CM107" s="26"/>
      <c r="CN107" s="14"/>
      <c r="CO107" s="14"/>
      <c r="CP107" s="14"/>
    </row>
    <row r="108" spans="86:94" ht="25.5" customHeight="1">
      <c r="CH108" s="19">
        <f>(SQRT(CI106-CI104))^2</f>
        <v>29.6242496292015</v>
      </c>
      <c r="CI108" s="14"/>
      <c r="CJ108" s="14"/>
      <c r="CK108" s="19">
        <f>(SQRT(CJ106-CJ104))^2</f>
        <v>25.37317236406152</v>
      </c>
      <c r="CL108" s="26"/>
      <c r="CM108" s="26"/>
      <c r="CN108" s="14"/>
      <c r="CO108" s="14"/>
      <c r="CP108" s="14"/>
    </row>
    <row r="109" spans="86:94" ht="25.5" customHeight="1">
      <c r="CH109" s="19">
        <f>MAX(CH108,CK108)</f>
        <v>29.6242496292015</v>
      </c>
      <c r="CI109" s="14"/>
      <c r="CJ109" s="14"/>
      <c r="CK109" s="19">
        <f>MAX(CH108,CK108)</f>
        <v>29.6242496292015</v>
      </c>
      <c r="CL109" s="19"/>
      <c r="CM109" s="26"/>
      <c r="CN109" s="14"/>
      <c r="CO109" s="14"/>
      <c r="CP109" s="14"/>
    </row>
    <row r="110" spans="86:94" ht="25.5" customHeight="1">
      <c r="CH110" s="14"/>
      <c r="CI110" s="14"/>
      <c r="CJ110" s="14"/>
      <c r="CK110" s="14"/>
      <c r="CL110" s="14"/>
      <c r="CM110" s="14"/>
      <c r="CN110" s="14"/>
      <c r="CO110" s="14"/>
      <c r="CP110" s="14"/>
    </row>
    <row r="111" spans="86:94" ht="25.5" customHeight="1">
      <c r="CH111" s="14"/>
      <c r="CI111" s="14"/>
      <c r="CJ111" s="14"/>
      <c r="CK111" s="14"/>
      <c r="CL111" s="14"/>
      <c r="CM111" s="14"/>
      <c r="CN111" s="14"/>
      <c r="CO111" s="14"/>
      <c r="CP111" s="14"/>
    </row>
    <row r="112" spans="86:94" ht="25.5" customHeight="1">
      <c r="CH112" s="14"/>
      <c r="CI112" s="14"/>
      <c r="CJ112" s="14"/>
      <c r="CK112" s="14"/>
      <c r="CL112" s="14"/>
      <c r="CM112" s="14"/>
      <c r="CN112" s="14"/>
      <c r="CO112" s="14"/>
      <c r="CP112" s="14"/>
    </row>
    <row r="113" spans="86:94" ht="25.5" customHeight="1">
      <c r="CH113" s="14"/>
      <c r="CI113" s="14"/>
      <c r="CJ113" s="14"/>
      <c r="CK113" s="14"/>
      <c r="CL113" s="14"/>
      <c r="CM113" s="14"/>
      <c r="CN113" s="14"/>
      <c r="CO113" s="14"/>
      <c r="CP113" s="14"/>
    </row>
    <row r="114" spans="86:94" ht="25.5" customHeight="1">
      <c r="CH114" s="14"/>
      <c r="CI114" s="14"/>
      <c r="CJ114" s="14"/>
      <c r="CK114" s="14"/>
      <c r="CL114" s="14"/>
      <c r="CM114" s="14"/>
      <c r="CN114" s="14"/>
      <c r="CO114" s="14"/>
      <c r="CP114" s="14"/>
    </row>
    <row r="115" spans="86:94" ht="25.5" customHeight="1">
      <c r="CH115" s="14"/>
      <c r="CI115" s="14"/>
      <c r="CJ115" s="14"/>
      <c r="CK115" s="14"/>
      <c r="CL115" s="14"/>
      <c r="CM115" s="14"/>
      <c r="CN115" s="14"/>
      <c r="CO115" s="14"/>
      <c r="CP115" s="14"/>
    </row>
  </sheetData>
  <sheetProtection/>
  <mergeCells count="161">
    <mergeCell ref="C30:I30"/>
    <mergeCell ref="W30:Z30"/>
    <mergeCell ref="AP3:BZ3"/>
    <mergeCell ref="D8:F8"/>
    <mergeCell ref="AE17:AM17"/>
    <mergeCell ref="N17:V17"/>
    <mergeCell ref="J30:M30"/>
    <mergeCell ref="AA30:AD30"/>
    <mergeCell ref="Q28:S28"/>
    <mergeCell ref="T28:V28"/>
    <mergeCell ref="N29:P29"/>
    <mergeCell ref="Q29:S29"/>
    <mergeCell ref="T29:V29"/>
    <mergeCell ref="W29:Z29"/>
    <mergeCell ref="AA29:AD29"/>
    <mergeCell ref="N30:P30"/>
    <mergeCell ref="AH27:AJ27"/>
    <mergeCell ref="AH28:AJ28"/>
    <mergeCell ref="AE27:AG27"/>
    <mergeCell ref="AE28:AG28"/>
    <mergeCell ref="N27:P27"/>
    <mergeCell ref="N28:P28"/>
    <mergeCell ref="T27:V27"/>
    <mergeCell ref="AE29:AG29"/>
    <mergeCell ref="C29:I29"/>
    <mergeCell ref="J27:M27"/>
    <mergeCell ref="W28:Z28"/>
    <mergeCell ref="AA28:AD28"/>
    <mergeCell ref="J29:M29"/>
    <mergeCell ref="W27:Z27"/>
    <mergeCell ref="AA27:AD27"/>
    <mergeCell ref="C27:I27"/>
    <mergeCell ref="C28:I28"/>
    <mergeCell ref="J28:M28"/>
    <mergeCell ref="AE25:AG25"/>
    <mergeCell ref="AE26:AG26"/>
    <mergeCell ref="AH26:AJ26"/>
    <mergeCell ref="J25:M25"/>
    <mergeCell ref="W26:Z26"/>
    <mergeCell ref="AA26:AD26"/>
    <mergeCell ref="W25:Z25"/>
    <mergeCell ref="AA25:AD25"/>
    <mergeCell ref="C25:I25"/>
    <mergeCell ref="C26:I26"/>
    <mergeCell ref="J26:M26"/>
    <mergeCell ref="N25:P25"/>
    <mergeCell ref="N26:P26"/>
    <mergeCell ref="W24:Z24"/>
    <mergeCell ref="AA24:AD24"/>
    <mergeCell ref="W23:Z23"/>
    <mergeCell ref="AA23:AD23"/>
    <mergeCell ref="Q23:S23"/>
    <mergeCell ref="T23:V23"/>
    <mergeCell ref="Q24:S24"/>
    <mergeCell ref="T24:V24"/>
    <mergeCell ref="C23:I23"/>
    <mergeCell ref="C24:I24"/>
    <mergeCell ref="J24:M24"/>
    <mergeCell ref="N23:P23"/>
    <mergeCell ref="N24:P24"/>
    <mergeCell ref="J23:M23"/>
    <mergeCell ref="AE20:AG20"/>
    <mergeCell ref="C21:I21"/>
    <mergeCell ref="J21:M21"/>
    <mergeCell ref="C22:I22"/>
    <mergeCell ref="J22:M22"/>
    <mergeCell ref="W22:Z22"/>
    <mergeCell ref="AA22:AD22"/>
    <mergeCell ref="W21:Z21"/>
    <mergeCell ref="AA21:AD21"/>
    <mergeCell ref="N22:P22"/>
    <mergeCell ref="W19:Z19"/>
    <mergeCell ref="AA19:AD19"/>
    <mergeCell ref="N18:P18"/>
    <mergeCell ref="J20:M20"/>
    <mergeCell ref="N20:P20"/>
    <mergeCell ref="Q20:S20"/>
    <mergeCell ref="Q19:S19"/>
    <mergeCell ref="T20:V20"/>
    <mergeCell ref="T19:V19"/>
    <mergeCell ref="AE18:AG18"/>
    <mergeCell ref="AE19:AG19"/>
    <mergeCell ref="C20:I20"/>
    <mergeCell ref="W20:Z20"/>
    <mergeCell ref="AA20:AD20"/>
    <mergeCell ref="C18:I18"/>
    <mergeCell ref="C19:I19"/>
    <mergeCell ref="J19:M19"/>
    <mergeCell ref="N19:P19"/>
    <mergeCell ref="AA18:AD18"/>
    <mergeCell ref="W18:Z18"/>
    <mergeCell ref="J18:M18"/>
    <mergeCell ref="T18:V18"/>
    <mergeCell ref="Q18:S18"/>
    <mergeCell ref="AA13:AD13"/>
    <mergeCell ref="AA14:AD14"/>
    <mergeCell ref="AA15:AD15"/>
    <mergeCell ref="R13:Z13"/>
    <mergeCell ref="X14:Y14"/>
    <mergeCell ref="X15:Y15"/>
    <mergeCell ref="R14:S14"/>
    <mergeCell ref="U14:V14"/>
    <mergeCell ref="R15:S15"/>
    <mergeCell ref="U15:V15"/>
    <mergeCell ref="D10:F10"/>
    <mergeCell ref="CL106:CM106"/>
    <mergeCell ref="C13:I13"/>
    <mergeCell ref="C17:I17"/>
    <mergeCell ref="W17:Z17"/>
    <mergeCell ref="AA17:AD17"/>
    <mergeCell ref="C14:F14"/>
    <mergeCell ref="C15:F15"/>
    <mergeCell ref="J13:M13"/>
    <mergeCell ref="N13:Q13"/>
    <mergeCell ref="G14:I14"/>
    <mergeCell ref="G15:I15"/>
    <mergeCell ref="Q21:S21"/>
    <mergeCell ref="T21:V21"/>
    <mergeCell ref="J15:M15"/>
    <mergeCell ref="N15:Q15"/>
    <mergeCell ref="J14:M14"/>
    <mergeCell ref="N14:Q14"/>
    <mergeCell ref="J17:M17"/>
    <mergeCell ref="Q22:S22"/>
    <mergeCell ref="T22:V22"/>
    <mergeCell ref="N21:P21"/>
    <mergeCell ref="Q30:S30"/>
    <mergeCell ref="T30:V30"/>
    <mergeCell ref="Q25:S25"/>
    <mergeCell ref="T25:V25"/>
    <mergeCell ref="Q26:S26"/>
    <mergeCell ref="T26:V26"/>
    <mergeCell ref="Q27:S27"/>
    <mergeCell ref="AE21:AG21"/>
    <mergeCell ref="AE22:AG22"/>
    <mergeCell ref="AE23:AG23"/>
    <mergeCell ref="AE24:AG24"/>
    <mergeCell ref="AE30:AG30"/>
    <mergeCell ref="AH18:AJ18"/>
    <mergeCell ref="AH19:AJ19"/>
    <mergeCell ref="AH20:AJ20"/>
    <mergeCell ref="AH21:AJ21"/>
    <mergeCell ref="AH22:AJ22"/>
    <mergeCell ref="AH23:AJ23"/>
    <mergeCell ref="AH24:AJ24"/>
    <mergeCell ref="AH25:AJ25"/>
    <mergeCell ref="AH29:AJ29"/>
    <mergeCell ref="AH30:AJ30"/>
    <mergeCell ref="AK18:AM18"/>
    <mergeCell ref="AK19:AM19"/>
    <mergeCell ref="AK20:AM20"/>
    <mergeCell ref="AK21:AM21"/>
    <mergeCell ref="AK22:AM22"/>
    <mergeCell ref="AK23:AM23"/>
    <mergeCell ref="AK24:AM24"/>
    <mergeCell ref="AK25:AM25"/>
    <mergeCell ref="AK30:AM30"/>
    <mergeCell ref="AK26:AM26"/>
    <mergeCell ref="AK27:AM27"/>
    <mergeCell ref="AK28:AM28"/>
    <mergeCell ref="AK29:AM29"/>
  </mergeCells>
  <dataValidations count="2">
    <dataValidation type="whole" allowBlank="1" showInputMessage="1" showErrorMessage="1" sqref="D3">
      <formula1>0</formula1>
      <formula2>360</formula2>
    </dataValidation>
    <dataValidation type="whole" allowBlank="1" showInputMessage="1" showErrorMessage="1" sqref="F3 H3">
      <formula1>0</formula1>
      <formula2>60</formula2>
    </dataValidation>
  </dataValidations>
  <printOptions/>
  <pageMargins left="0.75" right="0.75" top="1" bottom="1" header="0.512" footer="0.512"/>
  <pageSetup horizontalDpi="360" verticalDpi="360" orientation="portrait" paperSize="9" scale="97" r:id="rId2"/>
  <colBreaks count="1" manualBreakCount="1">
    <brk id="40" min="1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2004-07-27T08:23:58Z</cp:lastPrinted>
  <dcterms:created xsi:type="dcterms:W3CDTF">2004-07-06T02:17:17Z</dcterms:created>
  <dcterms:modified xsi:type="dcterms:W3CDTF">2006-04-19T00:21:04Z</dcterms:modified>
  <cp:category/>
  <cp:version/>
  <cp:contentType/>
  <cp:contentStatus/>
</cp:coreProperties>
</file>